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25776" windowHeight="13140"/>
  </bookViews>
  <sheets>
    <sheet name="Rekapitulace stavby" sheetId="1" r:id="rId1"/>
    <sheet name="1. - SO 01 Záchytný průleh" sheetId="2" r:id="rId2"/>
    <sheet name="2. - SO 02 Úprava odpadní..." sheetId="3" r:id="rId3"/>
    <sheet name="3.1 - SO 03.1 Kácení" sheetId="4" r:id="rId4"/>
    <sheet name="3.2 - SO 03.2 Výsadba" sheetId="5" r:id="rId5"/>
    <sheet name="3.3 - SO 03.3 Následná pé..." sheetId="6" r:id="rId6"/>
    <sheet name="3.4 - SO 03.4 Následná pé..." sheetId="7" r:id="rId7"/>
    <sheet name="3.5 - SO 03.5 Následná pé..." sheetId="8" r:id="rId8"/>
    <sheet name="4. - VON" sheetId="9" r:id="rId9"/>
  </sheets>
  <definedNames>
    <definedName name="_xlnm._FilterDatabase" localSheetId="1" hidden="1">'1. - SO 01 Záchytný průleh'!$C$88:$K$292</definedName>
    <definedName name="_xlnm._FilterDatabase" localSheetId="2" hidden="1">'2. - SO 02 Úprava odpadní...'!$C$89:$K$458</definedName>
    <definedName name="_xlnm._FilterDatabase" localSheetId="3" hidden="1">'3.1 - SO 03.1 Kácení'!$C$87:$K$109</definedName>
    <definedName name="_xlnm._FilterDatabase" localSheetId="4" hidden="1">'3.2 - SO 03.2 Výsadba'!$C$88:$K$233</definedName>
    <definedName name="_xlnm._FilterDatabase" localSheetId="5" hidden="1">'3.3 - SO 03.3 Následná pé...'!$C$88:$K$140</definedName>
    <definedName name="_xlnm._FilterDatabase" localSheetId="6" hidden="1">'3.4 - SO 03.4 Následná pé...'!$C$88:$K$140</definedName>
    <definedName name="_xlnm._FilterDatabase" localSheetId="7" hidden="1">'3.5 - SO 03.5 Následná pé...'!$C$88:$K$144</definedName>
    <definedName name="_xlnm._FilterDatabase" localSheetId="8" hidden="1">'4. - VON'!$C$83:$K$161</definedName>
    <definedName name="_xlnm.Print_Titles" localSheetId="1">'1. - SO 01 Záchytný průleh'!$88:$88</definedName>
    <definedName name="_xlnm.Print_Titles" localSheetId="2">'2. - SO 02 Úprava odpadní...'!$89:$89</definedName>
    <definedName name="_xlnm.Print_Titles" localSheetId="3">'3.1 - SO 03.1 Kácení'!$87:$87</definedName>
    <definedName name="_xlnm.Print_Titles" localSheetId="4">'3.2 - SO 03.2 Výsadba'!$88:$88</definedName>
    <definedName name="_xlnm.Print_Titles" localSheetId="5">'3.3 - SO 03.3 Následná pé...'!$88:$88</definedName>
    <definedName name="_xlnm.Print_Titles" localSheetId="6">'3.4 - SO 03.4 Následná pé...'!$88:$88</definedName>
    <definedName name="_xlnm.Print_Titles" localSheetId="7">'3.5 - SO 03.5 Následná pé...'!$88:$88</definedName>
    <definedName name="_xlnm.Print_Titles" localSheetId="8">'4. - VON'!$83:$83</definedName>
    <definedName name="_xlnm.Print_Titles" localSheetId="0">'Rekapitulace stavby'!$52:$52</definedName>
    <definedName name="_xlnm.Print_Area" localSheetId="1">'1. - SO 01 Záchytný průleh'!$C$4:$J$39,'1. - SO 01 Záchytný průleh'!$C$45:$J$70,'1. - SO 01 Záchytný průleh'!$C$76:$K$292</definedName>
    <definedName name="_xlnm.Print_Area" localSheetId="2">'2. - SO 02 Úprava odpadní...'!$C$4:$J$39,'2. - SO 02 Úprava odpadní...'!$C$45:$J$71,'2. - SO 02 Úprava odpadní...'!$C$77:$K$458</definedName>
    <definedName name="_xlnm.Print_Area" localSheetId="3">'3.1 - SO 03.1 Kácení'!$C$4:$J$41,'3.1 - SO 03.1 Kácení'!$C$47:$J$67,'3.1 - SO 03.1 Kácení'!$C$73:$K$109</definedName>
    <definedName name="_xlnm.Print_Area" localSheetId="4">'3.2 - SO 03.2 Výsadba'!$C$4:$J$41,'3.2 - SO 03.2 Výsadba'!$C$47:$J$68,'3.2 - SO 03.2 Výsadba'!$C$74:$K$233</definedName>
    <definedName name="_xlnm.Print_Area" localSheetId="5">'3.3 - SO 03.3 Následná pé...'!$C$4:$J$41,'3.3 - SO 03.3 Následná pé...'!$C$47:$J$68,'3.3 - SO 03.3 Následná pé...'!$C$74:$K$140</definedName>
    <definedName name="_xlnm.Print_Area" localSheetId="6">'3.4 - SO 03.4 Následná pé...'!$C$4:$J$41,'3.4 - SO 03.4 Následná pé...'!$C$47:$J$68,'3.4 - SO 03.4 Následná pé...'!$C$74:$K$140</definedName>
    <definedName name="_xlnm.Print_Area" localSheetId="7">'3.5 - SO 03.5 Následná pé...'!$C$4:$J$41,'3.5 - SO 03.5 Následná pé...'!$C$47:$J$68,'3.5 - SO 03.5 Následná pé...'!$C$74:$K$144</definedName>
    <definedName name="_xlnm.Print_Area" localSheetId="8">'4. - VON'!$C$4:$J$39,'4. - VON'!$C$45:$J$65,'4. - VON'!$C$71:$K$161</definedName>
    <definedName name="_xlnm.Print_Area" localSheetId="0">'Rekapitulace stavby'!$D$4:$AO$36,'Rekapitulace stavby'!$C$42:$AQ$64</definedName>
  </definedNames>
  <calcPr calcId="162913"/>
</workbook>
</file>

<file path=xl/calcChain.xml><?xml version="1.0" encoding="utf-8"?>
<calcChain xmlns="http://schemas.openxmlformats.org/spreadsheetml/2006/main">
  <c r="J37" i="9" l="1"/>
  <c r="J36" i="9"/>
  <c r="AY63" i="1" s="1"/>
  <c r="J35" i="9"/>
  <c r="AX63" i="1" s="1"/>
  <c r="BI159" i="9"/>
  <c r="BH159" i="9"/>
  <c r="BF159" i="9"/>
  <c r="BE159" i="9"/>
  <c r="T159" i="9"/>
  <c r="R159" i="9"/>
  <c r="P159" i="9"/>
  <c r="BK159" i="9"/>
  <c r="J159" i="9"/>
  <c r="BG159" i="9" s="1"/>
  <c r="BI157" i="9"/>
  <c r="BH157" i="9"/>
  <c r="BF157" i="9"/>
  <c r="BE157" i="9"/>
  <c r="T157" i="9"/>
  <c r="R157" i="9"/>
  <c r="P157" i="9"/>
  <c r="BK157" i="9"/>
  <c r="J157" i="9"/>
  <c r="BG157" i="9"/>
  <c r="BI153" i="9"/>
  <c r="BH153" i="9"/>
  <c r="BF153" i="9"/>
  <c r="BE153" i="9"/>
  <c r="T153" i="9"/>
  <c r="R153" i="9"/>
  <c r="P153" i="9"/>
  <c r="BK153" i="9"/>
  <c r="J153" i="9"/>
  <c r="BG153" i="9" s="1"/>
  <c r="BI151" i="9"/>
  <c r="BH151" i="9"/>
  <c r="BF151" i="9"/>
  <c r="BE151" i="9"/>
  <c r="T151" i="9"/>
  <c r="R151" i="9"/>
  <c r="P151" i="9"/>
  <c r="BK151" i="9"/>
  <c r="J151" i="9"/>
  <c r="BG151" i="9"/>
  <c r="BI149" i="9"/>
  <c r="BH149" i="9"/>
  <c r="BF149" i="9"/>
  <c r="BE149" i="9"/>
  <c r="T149" i="9"/>
  <c r="R149" i="9"/>
  <c r="P149" i="9"/>
  <c r="BK149" i="9"/>
  <c r="J149" i="9"/>
  <c r="BG149" i="9" s="1"/>
  <c r="BI143" i="9"/>
  <c r="BH143" i="9"/>
  <c r="BF143" i="9"/>
  <c r="BE143" i="9"/>
  <c r="T143" i="9"/>
  <c r="R143" i="9"/>
  <c r="P143" i="9"/>
  <c r="BK143" i="9"/>
  <c r="J143" i="9"/>
  <c r="BG143" i="9"/>
  <c r="BI141" i="9"/>
  <c r="BH141" i="9"/>
  <c r="BF141" i="9"/>
  <c r="BE141" i="9"/>
  <c r="T141" i="9"/>
  <c r="R141" i="9"/>
  <c r="P141" i="9"/>
  <c r="BK141" i="9"/>
  <c r="J141" i="9"/>
  <c r="BG141" i="9" s="1"/>
  <c r="BI139" i="9"/>
  <c r="BH139" i="9"/>
  <c r="BF139" i="9"/>
  <c r="BE139" i="9"/>
  <c r="T139" i="9"/>
  <c r="R139" i="9"/>
  <c r="P139" i="9"/>
  <c r="BK139" i="9"/>
  <c r="J139" i="9"/>
  <c r="BG139" i="9"/>
  <c r="BI137" i="9"/>
  <c r="BH137" i="9"/>
  <c r="BF137" i="9"/>
  <c r="BE137" i="9"/>
  <c r="T137" i="9"/>
  <c r="R137" i="9"/>
  <c r="P137" i="9"/>
  <c r="BK137" i="9"/>
  <c r="J137" i="9"/>
  <c r="BG137" i="9" s="1"/>
  <c r="BI135" i="9"/>
  <c r="BH135" i="9"/>
  <c r="BF135" i="9"/>
  <c r="BE135" i="9"/>
  <c r="T135" i="9"/>
  <c r="R135" i="9"/>
  <c r="P135" i="9"/>
  <c r="BK135" i="9"/>
  <c r="J135" i="9"/>
  <c r="BG135" i="9"/>
  <c r="BI133" i="9"/>
  <c r="BH133" i="9"/>
  <c r="BF133" i="9"/>
  <c r="BE133" i="9"/>
  <c r="T133" i="9"/>
  <c r="R133" i="9"/>
  <c r="P133" i="9"/>
  <c r="BK133" i="9"/>
  <c r="J133" i="9"/>
  <c r="BG133" i="9" s="1"/>
  <c r="BI131" i="9"/>
  <c r="BH131" i="9"/>
  <c r="BF131" i="9"/>
  <c r="BE131" i="9"/>
  <c r="T131" i="9"/>
  <c r="R131" i="9"/>
  <c r="P131" i="9"/>
  <c r="BK131" i="9"/>
  <c r="J131" i="9"/>
  <c r="BG131" i="9"/>
  <c r="BI126" i="9"/>
  <c r="BH126" i="9"/>
  <c r="BF126" i="9"/>
  <c r="BE126" i="9"/>
  <c r="T126" i="9"/>
  <c r="R126" i="9"/>
  <c r="P126" i="9"/>
  <c r="BK126" i="9"/>
  <c r="J126" i="9"/>
  <c r="BG126" i="9" s="1"/>
  <c r="BI124" i="9"/>
  <c r="BH124" i="9"/>
  <c r="BF124" i="9"/>
  <c r="BE124" i="9"/>
  <c r="T124" i="9"/>
  <c r="T123" i="9"/>
  <c r="R124" i="9"/>
  <c r="R123" i="9" s="1"/>
  <c r="P124" i="9"/>
  <c r="P123" i="9"/>
  <c r="BK124" i="9"/>
  <c r="BK123" i="9" s="1"/>
  <c r="J123" i="9" s="1"/>
  <c r="J64" i="9" s="1"/>
  <c r="J124" i="9"/>
  <c r="BG124" i="9" s="1"/>
  <c r="BI121" i="9"/>
  <c r="BH121" i="9"/>
  <c r="BF121" i="9"/>
  <c r="BE121" i="9"/>
  <c r="T121" i="9"/>
  <c r="R121" i="9"/>
  <c r="P121" i="9"/>
  <c r="BK121" i="9"/>
  <c r="J121" i="9"/>
  <c r="BG121" i="9"/>
  <c r="BI116" i="9"/>
  <c r="BH116" i="9"/>
  <c r="BF116" i="9"/>
  <c r="BE116" i="9"/>
  <c r="T116" i="9"/>
  <c r="R116" i="9"/>
  <c r="P116" i="9"/>
  <c r="BK116" i="9"/>
  <c r="J116" i="9"/>
  <c r="BG116" i="9" s="1"/>
  <c r="BI112" i="9"/>
  <c r="BH112" i="9"/>
  <c r="BF112" i="9"/>
  <c r="BE112" i="9"/>
  <c r="T112" i="9"/>
  <c r="T111" i="9"/>
  <c r="R112" i="9"/>
  <c r="R111" i="9" s="1"/>
  <c r="P112" i="9"/>
  <c r="P111" i="9"/>
  <c r="BK112" i="9"/>
  <c r="BK111" i="9" s="1"/>
  <c r="J111" i="9" s="1"/>
  <c r="J63" i="9" s="1"/>
  <c r="J112" i="9"/>
  <c r="BG112" i="9" s="1"/>
  <c r="BI107" i="9"/>
  <c r="BH107" i="9"/>
  <c r="BF107" i="9"/>
  <c r="BE107" i="9"/>
  <c r="T107" i="9"/>
  <c r="R107" i="9"/>
  <c r="P107" i="9"/>
  <c r="BK107" i="9"/>
  <c r="J107" i="9"/>
  <c r="BG107" i="9"/>
  <c r="BI105" i="9"/>
  <c r="BH105" i="9"/>
  <c r="BF105" i="9"/>
  <c r="BE105" i="9"/>
  <c r="T105" i="9"/>
  <c r="T104" i="9" s="1"/>
  <c r="R105" i="9"/>
  <c r="R104" i="9"/>
  <c r="P105" i="9"/>
  <c r="P104" i="9" s="1"/>
  <c r="BK105" i="9"/>
  <c r="BK104" i="9"/>
  <c r="J104" i="9" s="1"/>
  <c r="J62" i="9" s="1"/>
  <c r="J105" i="9"/>
  <c r="BG105" i="9" s="1"/>
  <c r="BI99" i="9"/>
  <c r="BH99" i="9"/>
  <c r="BF99" i="9"/>
  <c r="BE99" i="9"/>
  <c r="F33" i="9" s="1"/>
  <c r="AZ63" i="1" s="1"/>
  <c r="T99" i="9"/>
  <c r="R99" i="9"/>
  <c r="P99" i="9"/>
  <c r="BK99" i="9"/>
  <c r="J99" i="9"/>
  <c r="BG99" i="9" s="1"/>
  <c r="BI87" i="9"/>
  <c r="F37" i="9"/>
  <c r="BD63" i="1" s="1"/>
  <c r="BH87" i="9"/>
  <c r="F36" i="9" s="1"/>
  <c r="BC63" i="1" s="1"/>
  <c r="BF87" i="9"/>
  <c r="J34" i="9" s="1"/>
  <c r="AW63" i="1" s="1"/>
  <c r="F34" i="9"/>
  <c r="BA63" i="1" s="1"/>
  <c r="BE87" i="9"/>
  <c r="J33" i="9" s="1"/>
  <c r="AV63" i="1" s="1"/>
  <c r="T87" i="9"/>
  <c r="T86" i="9"/>
  <c r="R87" i="9"/>
  <c r="R86" i="9"/>
  <c r="R85" i="9" s="1"/>
  <c r="R84" i="9" s="1"/>
  <c r="P87" i="9"/>
  <c r="P86" i="9"/>
  <c r="P85" i="9" s="1"/>
  <c r="P84" i="9" s="1"/>
  <c r="AU63" i="1" s="1"/>
  <c r="BK87" i="9"/>
  <c r="BK86" i="9" s="1"/>
  <c r="J87" i="9"/>
  <c r="BG87" i="9" s="1"/>
  <c r="J81" i="9"/>
  <c r="F81" i="9"/>
  <c r="J80" i="9"/>
  <c r="F80" i="9"/>
  <c r="F78" i="9"/>
  <c r="E76" i="9"/>
  <c r="J55" i="9"/>
  <c r="F55" i="9"/>
  <c r="J54" i="9"/>
  <c r="F54" i="9"/>
  <c r="F52" i="9"/>
  <c r="E50" i="9"/>
  <c r="J12" i="9"/>
  <c r="J78" i="9"/>
  <c r="J52" i="9"/>
  <c r="E7" i="9"/>
  <c r="E74" i="9" s="1"/>
  <c r="E48" i="9"/>
  <c r="J39" i="8"/>
  <c r="J38" i="8"/>
  <c r="AY62" i="1" s="1"/>
  <c r="J37" i="8"/>
  <c r="AX62" i="1"/>
  <c r="BI143" i="8"/>
  <c r="BH143" i="8"/>
  <c r="BF143" i="8"/>
  <c r="BE143" i="8"/>
  <c r="T143" i="8"/>
  <c r="T142" i="8" s="1"/>
  <c r="R143" i="8"/>
  <c r="R142" i="8"/>
  <c r="P143" i="8"/>
  <c r="P142" i="8" s="1"/>
  <c r="BK143" i="8"/>
  <c r="BK142" i="8"/>
  <c r="J142" i="8" s="1"/>
  <c r="J67" i="8" s="1"/>
  <c r="J143" i="8"/>
  <c r="BG143" i="8"/>
  <c r="F37" i="8" s="1"/>
  <c r="BB62" i="1" s="1"/>
  <c r="BI138" i="8"/>
  <c r="BH138" i="8"/>
  <c r="BF138" i="8"/>
  <c r="BE138" i="8"/>
  <c r="T138" i="8"/>
  <c r="T137" i="8"/>
  <c r="R138" i="8"/>
  <c r="R137" i="8" s="1"/>
  <c r="P138" i="8"/>
  <c r="P137" i="8"/>
  <c r="BK138" i="8"/>
  <c r="BK137" i="8" s="1"/>
  <c r="J137" i="8" s="1"/>
  <c r="J66" i="8" s="1"/>
  <c r="J138" i="8"/>
  <c r="BG138" i="8"/>
  <c r="BI133" i="8"/>
  <c r="BH133" i="8"/>
  <c r="BF133" i="8"/>
  <c r="BE133" i="8"/>
  <c r="T133" i="8"/>
  <c r="R133" i="8"/>
  <c r="P133" i="8"/>
  <c r="BK133" i="8"/>
  <c r="J133" i="8"/>
  <c r="BG133" i="8" s="1"/>
  <c r="BI129" i="8"/>
  <c r="BH129" i="8"/>
  <c r="F38" i="8" s="1"/>
  <c r="BC62" i="1" s="1"/>
  <c r="BF129" i="8"/>
  <c r="BE129" i="8"/>
  <c r="T129" i="8"/>
  <c r="R129" i="8"/>
  <c r="P129" i="8"/>
  <c r="BK129" i="8"/>
  <c r="J129" i="8"/>
  <c r="BG129" i="8"/>
  <c r="BI121" i="8"/>
  <c r="BH121" i="8"/>
  <c r="BF121" i="8"/>
  <c r="BE121" i="8"/>
  <c r="T121" i="8"/>
  <c r="R121" i="8"/>
  <c r="P121" i="8"/>
  <c r="BK121" i="8"/>
  <c r="J121" i="8"/>
  <c r="BG121" i="8" s="1"/>
  <c r="BI112" i="8"/>
  <c r="BH112" i="8"/>
  <c r="BF112" i="8"/>
  <c r="BE112" i="8"/>
  <c r="T112" i="8"/>
  <c r="R112" i="8"/>
  <c r="P112" i="8"/>
  <c r="BK112" i="8"/>
  <c r="J112" i="8"/>
  <c r="BG112" i="8"/>
  <c r="BI104" i="8"/>
  <c r="BH104" i="8"/>
  <c r="BF104" i="8"/>
  <c r="BE104" i="8"/>
  <c r="T104" i="8"/>
  <c r="R104" i="8"/>
  <c r="P104" i="8"/>
  <c r="BK104" i="8"/>
  <c r="J104" i="8"/>
  <c r="BG104" i="8" s="1"/>
  <c r="BI100" i="8"/>
  <c r="BH100" i="8"/>
  <c r="BF100" i="8"/>
  <c r="BE100" i="8"/>
  <c r="T100" i="8"/>
  <c r="T91" i="8" s="1"/>
  <c r="T90" i="8" s="1"/>
  <c r="T89" i="8" s="1"/>
  <c r="R100" i="8"/>
  <c r="P100" i="8"/>
  <c r="BK100" i="8"/>
  <c r="J100" i="8"/>
  <c r="BG100" i="8" s="1"/>
  <c r="BI96" i="8"/>
  <c r="BH96" i="8"/>
  <c r="BF96" i="8"/>
  <c r="F36" i="8" s="1"/>
  <c r="BA62" i="1" s="1"/>
  <c r="BE96" i="8"/>
  <c r="T96" i="8"/>
  <c r="R96" i="8"/>
  <c r="P96" i="8"/>
  <c r="P91" i="8" s="1"/>
  <c r="P90" i="8" s="1"/>
  <c r="P89" i="8" s="1"/>
  <c r="BK96" i="8"/>
  <c r="J96" i="8"/>
  <c r="BG96" i="8" s="1"/>
  <c r="BI92" i="8"/>
  <c r="F39" i="8"/>
  <c r="BD62" i="1" s="1"/>
  <c r="BH92" i="8"/>
  <c r="BF92" i="8"/>
  <c r="BE92" i="8"/>
  <c r="J35" i="8"/>
  <c r="AV62" i="1" s="1"/>
  <c r="T92" i="8"/>
  <c r="R92" i="8"/>
  <c r="R91" i="8" s="1"/>
  <c r="P92" i="8"/>
  <c r="AU62" i="1"/>
  <c r="BK92" i="8"/>
  <c r="J92" i="8"/>
  <c r="BG92" i="8"/>
  <c r="J86" i="8"/>
  <c r="F86" i="8"/>
  <c r="J85" i="8"/>
  <c r="F85" i="8"/>
  <c r="F83" i="8"/>
  <c r="E81" i="8"/>
  <c r="J59" i="8"/>
  <c r="F59" i="8"/>
  <c r="J58" i="8"/>
  <c r="F58" i="8"/>
  <c r="F56" i="8"/>
  <c r="E54" i="8"/>
  <c r="J14" i="8"/>
  <c r="J83" i="8" s="1"/>
  <c r="J56" i="8"/>
  <c r="E7" i="8"/>
  <c r="J39" i="7"/>
  <c r="J38" i="7"/>
  <c r="AY61" i="1" s="1"/>
  <c r="J37" i="7"/>
  <c r="AX61" i="1"/>
  <c r="BI139" i="7"/>
  <c r="BH139" i="7"/>
  <c r="BF139" i="7"/>
  <c r="BE139" i="7"/>
  <c r="T139" i="7"/>
  <c r="T138" i="7" s="1"/>
  <c r="R139" i="7"/>
  <c r="R138" i="7"/>
  <c r="P139" i="7"/>
  <c r="P138" i="7" s="1"/>
  <c r="BK139" i="7"/>
  <c r="BK138" i="7"/>
  <c r="J138" i="7"/>
  <c r="J67" i="7" s="1"/>
  <c r="J139" i="7"/>
  <c r="BG139" i="7" s="1"/>
  <c r="BI134" i="7"/>
  <c r="BH134" i="7"/>
  <c r="BF134" i="7"/>
  <c r="BE134" i="7"/>
  <c r="T134" i="7"/>
  <c r="T133" i="7" s="1"/>
  <c r="R134" i="7"/>
  <c r="R133" i="7"/>
  <c r="P134" i="7"/>
  <c r="P133" i="7" s="1"/>
  <c r="BK134" i="7"/>
  <c r="BK133" i="7"/>
  <c r="J133" i="7" s="1"/>
  <c r="J134" i="7"/>
  <c r="BG134" i="7"/>
  <c r="J66" i="7"/>
  <c r="BI129" i="7"/>
  <c r="BH129" i="7"/>
  <c r="BF129" i="7"/>
  <c r="BE129" i="7"/>
  <c r="T129" i="7"/>
  <c r="R129" i="7"/>
  <c r="P129" i="7"/>
  <c r="BK129" i="7"/>
  <c r="J129" i="7"/>
  <c r="BG129" i="7" s="1"/>
  <c r="BI125" i="7"/>
  <c r="BH125" i="7"/>
  <c r="BF125" i="7"/>
  <c r="BE125" i="7"/>
  <c r="T125" i="7"/>
  <c r="R125" i="7"/>
  <c r="P125" i="7"/>
  <c r="BK125" i="7"/>
  <c r="J125" i="7"/>
  <c r="BG125" i="7"/>
  <c r="BI117" i="7"/>
  <c r="BH117" i="7"/>
  <c r="BF117" i="7"/>
  <c r="BE117" i="7"/>
  <c r="T117" i="7"/>
  <c r="R117" i="7"/>
  <c r="P117" i="7"/>
  <c r="BK117" i="7"/>
  <c r="J117" i="7"/>
  <c r="BG117" i="7" s="1"/>
  <c r="BI108" i="7"/>
  <c r="BH108" i="7"/>
  <c r="BF108" i="7"/>
  <c r="J36" i="7" s="1"/>
  <c r="AW61" i="1" s="1"/>
  <c r="BE108" i="7"/>
  <c r="T108" i="7"/>
  <c r="R108" i="7"/>
  <c r="P108" i="7"/>
  <c r="BK108" i="7"/>
  <c r="J108" i="7"/>
  <c r="BG108" i="7"/>
  <c r="BI100" i="7"/>
  <c r="BH100" i="7"/>
  <c r="BF100" i="7"/>
  <c r="BE100" i="7"/>
  <c r="T100" i="7"/>
  <c r="R100" i="7"/>
  <c r="P100" i="7"/>
  <c r="BK100" i="7"/>
  <c r="J100" i="7"/>
  <c r="BG100" i="7" s="1"/>
  <c r="BI96" i="7"/>
  <c r="BH96" i="7"/>
  <c r="BF96" i="7"/>
  <c r="BE96" i="7"/>
  <c r="T96" i="7"/>
  <c r="R96" i="7"/>
  <c r="P96" i="7"/>
  <c r="BK96" i="7"/>
  <c r="J96" i="7"/>
  <c r="BG96" i="7"/>
  <c r="BI92" i="7"/>
  <c r="BH92" i="7"/>
  <c r="F38" i="7"/>
  <c r="BC61" i="1" s="1"/>
  <c r="BF92" i="7"/>
  <c r="BE92" i="7"/>
  <c r="T92" i="7"/>
  <c r="R92" i="7"/>
  <c r="P92" i="7"/>
  <c r="BK92" i="7"/>
  <c r="J92" i="7"/>
  <c r="BG92" i="7"/>
  <c r="F37" i="7" s="1"/>
  <c r="BB61" i="1" s="1"/>
  <c r="J86" i="7"/>
  <c r="F86" i="7"/>
  <c r="J85" i="7"/>
  <c r="F85" i="7"/>
  <c r="F83" i="7"/>
  <c r="E81" i="7"/>
  <c r="J59" i="7"/>
  <c r="F59" i="7"/>
  <c r="J58" i="7"/>
  <c r="F58" i="7"/>
  <c r="F56" i="7"/>
  <c r="E54" i="7"/>
  <c r="J14" i="7"/>
  <c r="J83" i="7"/>
  <c r="J56" i="7"/>
  <c r="E7" i="7"/>
  <c r="E77" i="7"/>
  <c r="E50" i="7"/>
  <c r="J39" i="6"/>
  <c r="J38" i="6"/>
  <c r="AY60" i="1"/>
  <c r="J37" i="6"/>
  <c r="AX60" i="1" s="1"/>
  <c r="BI139" i="6"/>
  <c r="BH139" i="6"/>
  <c r="BF139" i="6"/>
  <c r="BE139" i="6"/>
  <c r="T139" i="6"/>
  <c r="T138" i="6"/>
  <c r="R139" i="6"/>
  <c r="R138" i="6" s="1"/>
  <c r="P139" i="6"/>
  <c r="P138" i="6"/>
  <c r="BK139" i="6"/>
  <c r="BK138" i="6" s="1"/>
  <c r="J138" i="6" s="1"/>
  <c r="J67" i="6" s="1"/>
  <c r="J139" i="6"/>
  <c r="BG139" i="6"/>
  <c r="BI134" i="6"/>
  <c r="BH134" i="6"/>
  <c r="BF134" i="6"/>
  <c r="BE134" i="6"/>
  <c r="F35" i="6" s="1"/>
  <c r="T134" i="6"/>
  <c r="T133" i="6"/>
  <c r="R134" i="6"/>
  <c r="R133" i="6"/>
  <c r="P134" i="6"/>
  <c r="P133" i="6"/>
  <c r="BK134" i="6"/>
  <c r="BK133" i="6"/>
  <c r="J133" i="6" s="1"/>
  <c r="J66" i="6" s="1"/>
  <c r="J134" i="6"/>
  <c r="BG134" i="6"/>
  <c r="BI129" i="6"/>
  <c r="BH129" i="6"/>
  <c r="BF129" i="6"/>
  <c r="BE129" i="6"/>
  <c r="T129" i="6"/>
  <c r="R129" i="6"/>
  <c r="P129" i="6"/>
  <c r="BK129" i="6"/>
  <c r="J129" i="6"/>
  <c r="BG129" i="6"/>
  <c r="BI125" i="6"/>
  <c r="BH125" i="6"/>
  <c r="BF125" i="6"/>
  <c r="BE125" i="6"/>
  <c r="T125" i="6"/>
  <c r="R125" i="6"/>
  <c r="P125" i="6"/>
  <c r="BK125" i="6"/>
  <c r="J125" i="6"/>
  <c r="BG125" i="6"/>
  <c r="BI117" i="6"/>
  <c r="BH117" i="6"/>
  <c r="BF117" i="6"/>
  <c r="BE117" i="6"/>
  <c r="T117" i="6"/>
  <c r="R117" i="6"/>
  <c r="P117" i="6"/>
  <c r="BK117" i="6"/>
  <c r="J117" i="6"/>
  <c r="BG117" i="6"/>
  <c r="BI108" i="6"/>
  <c r="BH108" i="6"/>
  <c r="BF108" i="6"/>
  <c r="BE108" i="6"/>
  <c r="T108" i="6"/>
  <c r="R108" i="6"/>
  <c r="P108" i="6"/>
  <c r="BK108" i="6"/>
  <c r="J108" i="6"/>
  <c r="BG108" i="6"/>
  <c r="BI100" i="6"/>
  <c r="BH100" i="6"/>
  <c r="BF100" i="6"/>
  <c r="BE100" i="6"/>
  <c r="T100" i="6"/>
  <c r="R100" i="6"/>
  <c r="P100" i="6"/>
  <c r="BK100" i="6"/>
  <c r="J100" i="6"/>
  <c r="BG100" i="6"/>
  <c r="BI96" i="6"/>
  <c r="F39" i="6" s="1"/>
  <c r="BD60" i="1" s="1"/>
  <c r="BH96" i="6"/>
  <c r="BF96" i="6"/>
  <c r="BE96" i="6"/>
  <c r="T96" i="6"/>
  <c r="R96" i="6"/>
  <c r="P96" i="6"/>
  <c r="BK96" i="6"/>
  <c r="J96" i="6"/>
  <c r="BG96" i="6"/>
  <c r="BI92" i="6"/>
  <c r="BH92" i="6"/>
  <c r="BF92" i="6"/>
  <c r="J36" i="6"/>
  <c r="AW60" i="1" s="1"/>
  <c r="BE92" i="6"/>
  <c r="AZ60" i="1"/>
  <c r="T92" i="6"/>
  <c r="R92" i="6"/>
  <c r="R91" i="6" s="1"/>
  <c r="R90" i="6" s="1"/>
  <c r="R89" i="6" s="1"/>
  <c r="P92" i="6"/>
  <c r="P91" i="6" s="1"/>
  <c r="P90" i="6"/>
  <c r="P89" i="6" s="1"/>
  <c r="AU60" i="1" s="1"/>
  <c r="BK92" i="6"/>
  <c r="BK91" i="6"/>
  <c r="J91" i="6"/>
  <c r="J65" i="6" s="1"/>
  <c r="J92" i="6"/>
  <c r="BG92" i="6" s="1"/>
  <c r="F37" i="6" s="1"/>
  <c r="BB60" i="1" s="1"/>
  <c r="J86" i="6"/>
  <c r="F86" i="6"/>
  <c r="J85" i="6"/>
  <c r="F85" i="6"/>
  <c r="F83" i="6"/>
  <c r="E81" i="6"/>
  <c r="J59" i="6"/>
  <c r="F59" i="6"/>
  <c r="J58" i="6"/>
  <c r="F58" i="6"/>
  <c r="F56" i="6"/>
  <c r="E54" i="6"/>
  <c r="J14" i="6"/>
  <c r="J56" i="6" s="1"/>
  <c r="J83" i="6"/>
  <c r="E7" i="6"/>
  <c r="E77" i="6"/>
  <c r="E50" i="6"/>
  <c r="J39" i="5"/>
  <c r="J38" i="5"/>
  <c r="AY59" i="1"/>
  <c r="J37" i="5"/>
  <c r="AX59" i="1" s="1"/>
  <c r="BI232" i="5"/>
  <c r="BH232" i="5"/>
  <c r="BF232" i="5"/>
  <c r="BE232" i="5"/>
  <c r="T232" i="5"/>
  <c r="T231" i="5"/>
  <c r="R232" i="5"/>
  <c r="R231" i="5" s="1"/>
  <c r="P232" i="5"/>
  <c r="P231" i="5"/>
  <c r="BK232" i="5"/>
  <c r="BK231" i="5" s="1"/>
  <c r="J231" i="5" s="1"/>
  <c r="J67" i="5" s="1"/>
  <c r="J232" i="5"/>
  <c r="BG232" i="5"/>
  <c r="BI225" i="5"/>
  <c r="BH225" i="5"/>
  <c r="BF225" i="5"/>
  <c r="BE225" i="5"/>
  <c r="T225" i="5"/>
  <c r="R225" i="5"/>
  <c r="P225" i="5"/>
  <c r="BK225" i="5"/>
  <c r="J225" i="5"/>
  <c r="BG225" i="5"/>
  <c r="BI220" i="5"/>
  <c r="BH220" i="5"/>
  <c r="BF220" i="5"/>
  <c r="BE220" i="5"/>
  <c r="T220" i="5"/>
  <c r="R220" i="5"/>
  <c r="P220" i="5"/>
  <c r="BK220" i="5"/>
  <c r="J220" i="5"/>
  <c r="BG220" i="5" s="1"/>
  <c r="BI216" i="5"/>
  <c r="BH216" i="5"/>
  <c r="BF216" i="5"/>
  <c r="BE216" i="5"/>
  <c r="T216" i="5"/>
  <c r="T215" i="5"/>
  <c r="R216" i="5"/>
  <c r="R215" i="5" s="1"/>
  <c r="P216" i="5"/>
  <c r="P215" i="5"/>
  <c r="BK216" i="5"/>
  <c r="BK215" i="5" s="1"/>
  <c r="J215" i="5" s="1"/>
  <c r="J66" i="5" s="1"/>
  <c r="J216" i="5"/>
  <c r="BG216" i="5"/>
  <c r="BI211" i="5"/>
  <c r="BH211" i="5"/>
  <c r="BF211" i="5"/>
  <c r="BE211" i="5"/>
  <c r="T211" i="5"/>
  <c r="R211" i="5"/>
  <c r="P211" i="5"/>
  <c r="BK211" i="5"/>
  <c r="J211" i="5"/>
  <c r="BG211" i="5"/>
  <c r="BI207" i="5"/>
  <c r="BH207" i="5"/>
  <c r="BF207" i="5"/>
  <c r="BE207" i="5"/>
  <c r="T207" i="5"/>
  <c r="R207" i="5"/>
  <c r="P207" i="5"/>
  <c r="BK207" i="5"/>
  <c r="J207" i="5"/>
  <c r="BG207" i="5" s="1"/>
  <c r="BI199" i="5"/>
  <c r="BH199" i="5"/>
  <c r="BF199" i="5"/>
  <c r="BE199" i="5"/>
  <c r="T199" i="5"/>
  <c r="R199" i="5"/>
  <c r="P199" i="5"/>
  <c r="BK199" i="5"/>
  <c r="J199" i="5"/>
  <c r="BG199" i="5"/>
  <c r="BI195" i="5"/>
  <c r="BH195" i="5"/>
  <c r="BF195" i="5"/>
  <c r="BE195" i="5"/>
  <c r="T195" i="5"/>
  <c r="R195" i="5"/>
  <c r="P195" i="5"/>
  <c r="BK195" i="5"/>
  <c r="J195" i="5"/>
  <c r="BG195" i="5" s="1"/>
  <c r="BI191" i="5"/>
  <c r="BH191" i="5"/>
  <c r="BF191" i="5"/>
  <c r="BE191" i="5"/>
  <c r="T191" i="5"/>
  <c r="R191" i="5"/>
  <c r="P191" i="5"/>
  <c r="BK191" i="5"/>
  <c r="J191" i="5"/>
  <c r="BG191" i="5"/>
  <c r="BI183" i="5"/>
  <c r="BH183" i="5"/>
  <c r="BF183" i="5"/>
  <c r="BE183" i="5"/>
  <c r="T183" i="5"/>
  <c r="R183" i="5"/>
  <c r="P183" i="5"/>
  <c r="BK183" i="5"/>
  <c r="J183" i="5"/>
  <c r="BG183" i="5" s="1"/>
  <c r="BI179" i="5"/>
  <c r="BH179" i="5"/>
  <c r="BF179" i="5"/>
  <c r="BE179" i="5"/>
  <c r="T179" i="5"/>
  <c r="R179" i="5"/>
  <c r="P179" i="5"/>
  <c r="BK179" i="5"/>
  <c r="J179" i="5"/>
  <c r="BG179" i="5"/>
  <c r="BI175" i="5"/>
  <c r="BH175" i="5"/>
  <c r="BF175" i="5"/>
  <c r="BE175" i="5"/>
  <c r="T175" i="5"/>
  <c r="R175" i="5"/>
  <c r="P175" i="5"/>
  <c r="BK175" i="5"/>
  <c r="J175" i="5"/>
  <c r="BG175" i="5" s="1"/>
  <c r="BI171" i="5"/>
  <c r="BH171" i="5"/>
  <c r="BF171" i="5"/>
  <c r="BE171" i="5"/>
  <c r="T171" i="5"/>
  <c r="R171" i="5"/>
  <c r="P171" i="5"/>
  <c r="BK171" i="5"/>
  <c r="J171" i="5"/>
  <c r="BG171" i="5"/>
  <c r="BI161" i="5"/>
  <c r="BH161" i="5"/>
  <c r="BF161" i="5"/>
  <c r="BE161" i="5"/>
  <c r="T161" i="5"/>
  <c r="R161" i="5"/>
  <c r="P161" i="5"/>
  <c r="BK161" i="5"/>
  <c r="J161" i="5"/>
  <c r="BG161" i="5" s="1"/>
  <c r="BI152" i="5"/>
  <c r="BH152" i="5"/>
  <c r="BF152" i="5"/>
  <c r="BE152" i="5"/>
  <c r="T152" i="5"/>
  <c r="R152" i="5"/>
  <c r="P152" i="5"/>
  <c r="BK152" i="5"/>
  <c r="J152" i="5"/>
  <c r="BG152" i="5"/>
  <c r="BI144" i="5"/>
  <c r="BH144" i="5"/>
  <c r="BF144" i="5"/>
  <c r="BE144" i="5"/>
  <c r="T144" i="5"/>
  <c r="R144" i="5"/>
  <c r="P144" i="5"/>
  <c r="BK144" i="5"/>
  <c r="J144" i="5"/>
  <c r="BG144" i="5" s="1"/>
  <c r="BI140" i="5"/>
  <c r="BH140" i="5"/>
  <c r="BF140" i="5"/>
  <c r="BE140" i="5"/>
  <c r="T140" i="5"/>
  <c r="R140" i="5"/>
  <c r="P140" i="5"/>
  <c r="BK140" i="5"/>
  <c r="J140" i="5"/>
  <c r="BG140" i="5"/>
  <c r="BI136" i="5"/>
  <c r="BH136" i="5"/>
  <c r="BF136" i="5"/>
  <c r="BE136" i="5"/>
  <c r="T136" i="5"/>
  <c r="R136" i="5"/>
  <c r="P136" i="5"/>
  <c r="BK136" i="5"/>
  <c r="J136" i="5"/>
  <c r="BG136" i="5" s="1"/>
  <c r="BI132" i="5"/>
  <c r="BH132" i="5"/>
  <c r="BF132" i="5"/>
  <c r="BE132" i="5"/>
  <c r="T132" i="5"/>
  <c r="R132" i="5"/>
  <c r="P132" i="5"/>
  <c r="BK132" i="5"/>
  <c r="J132" i="5"/>
  <c r="BG132" i="5"/>
  <c r="BI128" i="5"/>
  <c r="BH128" i="5"/>
  <c r="BF128" i="5"/>
  <c r="BE128" i="5"/>
  <c r="T128" i="5"/>
  <c r="R128" i="5"/>
  <c r="P128" i="5"/>
  <c r="BK128" i="5"/>
  <c r="J128" i="5"/>
  <c r="BG128" i="5" s="1"/>
  <c r="BI124" i="5"/>
  <c r="BH124" i="5"/>
  <c r="BF124" i="5"/>
  <c r="BE124" i="5"/>
  <c r="T124" i="5"/>
  <c r="R124" i="5"/>
  <c r="P124" i="5"/>
  <c r="BK124" i="5"/>
  <c r="J124" i="5"/>
  <c r="BG124" i="5"/>
  <c r="BI120" i="5"/>
  <c r="BH120" i="5"/>
  <c r="BF120" i="5"/>
  <c r="BE120" i="5"/>
  <c r="T120" i="5"/>
  <c r="R120" i="5"/>
  <c r="P120" i="5"/>
  <c r="BK120" i="5"/>
  <c r="J120" i="5"/>
  <c r="BG120" i="5" s="1"/>
  <c r="BI116" i="5"/>
  <c r="BH116" i="5"/>
  <c r="BF116" i="5"/>
  <c r="BE116" i="5"/>
  <c r="T116" i="5"/>
  <c r="R116" i="5"/>
  <c r="P116" i="5"/>
  <c r="BK116" i="5"/>
  <c r="J116" i="5"/>
  <c r="BG116" i="5"/>
  <c r="BI112" i="5"/>
  <c r="BH112" i="5"/>
  <c r="BF112" i="5"/>
  <c r="BE112" i="5"/>
  <c r="T112" i="5"/>
  <c r="R112" i="5"/>
  <c r="P112" i="5"/>
  <c r="BK112" i="5"/>
  <c r="J112" i="5"/>
  <c r="BG112" i="5" s="1"/>
  <c r="BI108" i="5"/>
  <c r="BH108" i="5"/>
  <c r="BF108" i="5"/>
  <c r="J36" i="5" s="1"/>
  <c r="AW59" i="1" s="1"/>
  <c r="BE108" i="5"/>
  <c r="T108" i="5"/>
  <c r="R108" i="5"/>
  <c r="P108" i="5"/>
  <c r="BK108" i="5"/>
  <c r="J108" i="5"/>
  <c r="BG108" i="5"/>
  <c r="BI100" i="5"/>
  <c r="BH100" i="5"/>
  <c r="BF100" i="5"/>
  <c r="BE100" i="5"/>
  <c r="T100" i="5"/>
  <c r="R100" i="5"/>
  <c r="P100" i="5"/>
  <c r="BK100" i="5"/>
  <c r="J100" i="5"/>
  <c r="BG100" i="5" s="1"/>
  <c r="BI96" i="5"/>
  <c r="BH96" i="5"/>
  <c r="BF96" i="5"/>
  <c r="BE96" i="5"/>
  <c r="T96" i="5"/>
  <c r="R96" i="5"/>
  <c r="P96" i="5"/>
  <c r="BK96" i="5"/>
  <c r="J96" i="5"/>
  <c r="BG96" i="5"/>
  <c r="BI92" i="5"/>
  <c r="BH92" i="5"/>
  <c r="F38" i="5"/>
  <c r="BC59" i="1" s="1"/>
  <c r="BF92" i="5"/>
  <c r="BE92" i="5"/>
  <c r="T92" i="5"/>
  <c r="R92" i="5"/>
  <c r="P92" i="5"/>
  <c r="BK92" i="5"/>
  <c r="J92" i="5"/>
  <c r="BG92" i="5"/>
  <c r="F37" i="5" s="1"/>
  <c r="BB59" i="1" s="1"/>
  <c r="J86" i="5"/>
  <c r="F86" i="5"/>
  <c r="J85" i="5"/>
  <c r="F85" i="5"/>
  <c r="F83" i="5"/>
  <c r="E81" i="5"/>
  <c r="J59" i="5"/>
  <c r="F59" i="5"/>
  <c r="J58" i="5"/>
  <c r="F58" i="5"/>
  <c r="F56" i="5"/>
  <c r="E54" i="5"/>
  <c r="J14" i="5"/>
  <c r="J83" i="5"/>
  <c r="J56" i="5"/>
  <c r="E7" i="5"/>
  <c r="E77" i="5" s="1"/>
  <c r="E50" i="5"/>
  <c r="J39" i="4"/>
  <c r="J38" i="4"/>
  <c r="AY58" i="1" s="1"/>
  <c r="J37" i="4"/>
  <c r="AX58" i="1"/>
  <c r="BI108" i="4"/>
  <c r="BH108" i="4"/>
  <c r="BF108" i="4"/>
  <c r="BE108" i="4"/>
  <c r="T108" i="4"/>
  <c r="T107" i="4" s="1"/>
  <c r="R108" i="4"/>
  <c r="R107" i="4"/>
  <c r="P108" i="4"/>
  <c r="P107" i="4" s="1"/>
  <c r="BK108" i="4"/>
  <c r="BK107" i="4" s="1"/>
  <c r="J107" i="4" s="1"/>
  <c r="J108" i="4"/>
  <c r="BG108" i="4"/>
  <c r="J66" i="4"/>
  <c r="BI103" i="4"/>
  <c r="BH103" i="4"/>
  <c r="BF103" i="4"/>
  <c r="BE103" i="4"/>
  <c r="T103" i="4"/>
  <c r="R103" i="4"/>
  <c r="P103" i="4"/>
  <c r="BK103" i="4"/>
  <c r="BK90" i="4" s="1"/>
  <c r="J90" i="4" s="1"/>
  <c r="J65" i="4" s="1"/>
  <c r="J103" i="4"/>
  <c r="BG103" i="4" s="1"/>
  <c r="BI99" i="4"/>
  <c r="BH99" i="4"/>
  <c r="BF99" i="4"/>
  <c r="BE99" i="4"/>
  <c r="T99" i="4"/>
  <c r="R99" i="4"/>
  <c r="P99" i="4"/>
  <c r="BK99" i="4"/>
  <c r="J99" i="4"/>
  <c r="BG99" i="4"/>
  <c r="BI95" i="4"/>
  <c r="BH95" i="4"/>
  <c r="BF95" i="4"/>
  <c r="BE95" i="4"/>
  <c r="T95" i="4"/>
  <c r="R95" i="4"/>
  <c r="P95" i="4"/>
  <c r="BK95" i="4"/>
  <c r="J95" i="4"/>
  <c r="BG95" i="4" s="1"/>
  <c r="BI91" i="4"/>
  <c r="F39" i="4"/>
  <c r="BD58" i="1" s="1"/>
  <c r="BH91" i="4"/>
  <c r="F38" i="4"/>
  <c r="BC58" i="1" s="1"/>
  <c r="BF91" i="4"/>
  <c r="F36" i="4"/>
  <c r="BA58" i="1" s="1"/>
  <c r="BE91" i="4"/>
  <c r="T91" i="4"/>
  <c r="T90" i="4" s="1"/>
  <c r="T89" i="4" s="1"/>
  <c r="T88" i="4" s="1"/>
  <c r="R91" i="4"/>
  <c r="R90" i="4"/>
  <c r="R89" i="4" s="1"/>
  <c r="R88" i="4" s="1"/>
  <c r="P91" i="4"/>
  <c r="P90" i="4"/>
  <c r="P89" i="4"/>
  <c r="P88" i="4" s="1"/>
  <c r="AU58" i="1" s="1"/>
  <c r="BK91" i="4"/>
  <c r="BK89" i="4"/>
  <c r="J91" i="4"/>
  <c r="BG91" i="4"/>
  <c r="F37" i="4"/>
  <c r="BB58" i="1" s="1"/>
  <c r="J85" i="4"/>
  <c r="F85" i="4"/>
  <c r="J84" i="4"/>
  <c r="F84" i="4"/>
  <c r="F82" i="4"/>
  <c r="E80" i="4"/>
  <c r="J59" i="4"/>
  <c r="F59" i="4"/>
  <c r="J58" i="4"/>
  <c r="F58" i="4"/>
  <c r="F56" i="4"/>
  <c r="E54" i="4"/>
  <c r="J14" i="4"/>
  <c r="J82" i="4"/>
  <c r="J56" i="4"/>
  <c r="E7" i="4"/>
  <c r="J37" i="3"/>
  <c r="J36" i="3"/>
  <c r="AY56" i="1" s="1"/>
  <c r="J35" i="3"/>
  <c r="AX56" i="1"/>
  <c r="BI457" i="3"/>
  <c r="BH457" i="3"/>
  <c r="BF457" i="3"/>
  <c r="BE457" i="3"/>
  <c r="T457" i="3"/>
  <c r="T456" i="3" s="1"/>
  <c r="R457" i="3"/>
  <c r="R456" i="3"/>
  <c r="P457" i="3"/>
  <c r="P456" i="3" s="1"/>
  <c r="BK457" i="3"/>
  <c r="BK456" i="3"/>
  <c r="J456" i="3"/>
  <c r="J70" i="3" s="1"/>
  <c r="J457" i="3"/>
  <c r="BG457" i="3"/>
  <c r="BI452" i="3"/>
  <c r="BH452" i="3"/>
  <c r="BF452" i="3"/>
  <c r="BE452" i="3"/>
  <c r="T452" i="3"/>
  <c r="R452" i="3"/>
  <c r="P452" i="3"/>
  <c r="BK452" i="3"/>
  <c r="J452" i="3"/>
  <c r="BG452" i="3" s="1"/>
  <c r="BI448" i="3"/>
  <c r="BH448" i="3"/>
  <c r="BF448" i="3"/>
  <c r="BE448" i="3"/>
  <c r="T448" i="3"/>
  <c r="R448" i="3"/>
  <c r="P448" i="3"/>
  <c r="BK448" i="3"/>
  <c r="J448" i="3"/>
  <c r="BG448" i="3"/>
  <c r="BI444" i="3"/>
  <c r="BH444" i="3"/>
  <c r="BF444" i="3"/>
  <c r="BE444" i="3"/>
  <c r="T444" i="3"/>
  <c r="R444" i="3"/>
  <c r="P444" i="3"/>
  <c r="BK444" i="3"/>
  <c r="J444" i="3"/>
  <c r="BG444" i="3" s="1"/>
  <c r="BI431" i="3"/>
  <c r="BH431" i="3"/>
  <c r="BF431" i="3"/>
  <c r="BE431" i="3"/>
  <c r="T431" i="3"/>
  <c r="R431" i="3"/>
  <c r="P431" i="3"/>
  <c r="P405" i="3" s="1"/>
  <c r="BK431" i="3"/>
  <c r="J431" i="3"/>
  <c r="BG431" i="3"/>
  <c r="BI427" i="3"/>
  <c r="BH427" i="3"/>
  <c r="BF427" i="3"/>
  <c r="BE427" i="3"/>
  <c r="T427" i="3"/>
  <c r="T405" i="3" s="1"/>
  <c r="R427" i="3"/>
  <c r="P427" i="3"/>
  <c r="BK427" i="3"/>
  <c r="J427" i="3"/>
  <c r="BG427" i="3" s="1"/>
  <c r="BI406" i="3"/>
  <c r="BH406" i="3"/>
  <c r="BF406" i="3"/>
  <c r="BE406" i="3"/>
  <c r="T406" i="3"/>
  <c r="R406" i="3"/>
  <c r="R405" i="3" s="1"/>
  <c r="P406" i="3"/>
  <c r="BK406" i="3"/>
  <c r="BK405" i="3" s="1"/>
  <c r="J405" i="3" s="1"/>
  <c r="J69" i="3" s="1"/>
  <c r="J406" i="3"/>
  <c r="BG406" i="3"/>
  <c r="BI401" i="3"/>
  <c r="BH401" i="3"/>
  <c r="BF401" i="3"/>
  <c r="BE401" i="3"/>
  <c r="T401" i="3"/>
  <c r="R401" i="3"/>
  <c r="P401" i="3"/>
  <c r="BK401" i="3"/>
  <c r="J401" i="3"/>
  <c r="BG401" i="3"/>
  <c r="BI397" i="3"/>
  <c r="BH397" i="3"/>
  <c r="BF397" i="3"/>
  <c r="BE397" i="3"/>
  <c r="T397" i="3"/>
  <c r="R397" i="3"/>
  <c r="P397" i="3"/>
  <c r="BK397" i="3"/>
  <c r="J397" i="3"/>
  <c r="BG397" i="3" s="1"/>
  <c r="BI393" i="3"/>
  <c r="BH393" i="3"/>
  <c r="BF393" i="3"/>
  <c r="BE393" i="3"/>
  <c r="T393" i="3"/>
  <c r="R393" i="3"/>
  <c r="P393" i="3"/>
  <c r="BK393" i="3"/>
  <c r="J393" i="3"/>
  <c r="BG393" i="3"/>
  <c r="BI388" i="3"/>
  <c r="BH388" i="3"/>
  <c r="BF388" i="3"/>
  <c r="BE388" i="3"/>
  <c r="T388" i="3"/>
  <c r="R388" i="3"/>
  <c r="P388" i="3"/>
  <c r="BK388" i="3"/>
  <c r="J388" i="3"/>
  <c r="BG388" i="3" s="1"/>
  <c r="BI384" i="3"/>
  <c r="BH384" i="3"/>
  <c r="BF384" i="3"/>
  <c r="BE384" i="3"/>
  <c r="T384" i="3"/>
  <c r="R384" i="3"/>
  <c r="P384" i="3"/>
  <c r="BK384" i="3"/>
  <c r="J384" i="3"/>
  <c r="BG384" i="3"/>
  <c r="BI375" i="3"/>
  <c r="BH375" i="3"/>
  <c r="BF375" i="3"/>
  <c r="BE375" i="3"/>
  <c r="T375" i="3"/>
  <c r="R375" i="3"/>
  <c r="P375" i="3"/>
  <c r="BK375" i="3"/>
  <c r="J375" i="3"/>
  <c r="BG375" i="3" s="1"/>
  <c r="BI371" i="3"/>
  <c r="BH371" i="3"/>
  <c r="BF371" i="3"/>
  <c r="BE371" i="3"/>
  <c r="T371" i="3"/>
  <c r="R371" i="3"/>
  <c r="P371" i="3"/>
  <c r="BK371" i="3"/>
  <c r="J371" i="3"/>
  <c r="BG371" i="3"/>
  <c r="BI367" i="3"/>
  <c r="BH367" i="3"/>
  <c r="BF367" i="3"/>
  <c r="BE367" i="3"/>
  <c r="T367" i="3"/>
  <c r="R367" i="3"/>
  <c r="P367" i="3"/>
  <c r="BK367" i="3"/>
  <c r="J367" i="3"/>
  <c r="BG367" i="3" s="1"/>
  <c r="BI363" i="3"/>
  <c r="BH363" i="3"/>
  <c r="BF363" i="3"/>
  <c r="BE363" i="3"/>
  <c r="T363" i="3"/>
  <c r="R363" i="3"/>
  <c r="R362" i="3" s="1"/>
  <c r="P363" i="3"/>
  <c r="BK363" i="3"/>
  <c r="BK362" i="3" s="1"/>
  <c r="J362" i="3" s="1"/>
  <c r="J68" i="3" s="1"/>
  <c r="J363" i="3"/>
  <c r="BG363" i="3"/>
  <c r="BI358" i="3"/>
  <c r="BH358" i="3"/>
  <c r="BF358" i="3"/>
  <c r="BE358" i="3"/>
  <c r="T358" i="3"/>
  <c r="R358" i="3"/>
  <c r="P358" i="3"/>
  <c r="BK358" i="3"/>
  <c r="J358" i="3"/>
  <c r="BG358" i="3"/>
  <c r="BI354" i="3"/>
  <c r="BH354" i="3"/>
  <c r="BF354" i="3"/>
  <c r="BE354" i="3"/>
  <c r="T354" i="3"/>
  <c r="R354" i="3"/>
  <c r="P354" i="3"/>
  <c r="BK354" i="3"/>
  <c r="J354" i="3"/>
  <c r="BG354" i="3" s="1"/>
  <c r="BI347" i="3"/>
  <c r="BH347" i="3"/>
  <c r="BF347" i="3"/>
  <c r="BE347" i="3"/>
  <c r="T347" i="3"/>
  <c r="R347" i="3"/>
  <c r="P347" i="3"/>
  <c r="BK347" i="3"/>
  <c r="J347" i="3"/>
  <c r="BG347" i="3"/>
  <c r="BI343" i="3"/>
  <c r="BH343" i="3"/>
  <c r="BF343" i="3"/>
  <c r="BE343" i="3"/>
  <c r="T343" i="3"/>
  <c r="R343" i="3"/>
  <c r="P343" i="3"/>
  <c r="BK343" i="3"/>
  <c r="J343" i="3"/>
  <c r="BG343" i="3" s="1"/>
  <c r="BI339" i="3"/>
  <c r="BH339" i="3"/>
  <c r="BF339" i="3"/>
  <c r="BE339" i="3"/>
  <c r="T339" i="3"/>
  <c r="R339" i="3"/>
  <c r="R338" i="3" s="1"/>
  <c r="P339" i="3"/>
  <c r="BK339" i="3"/>
  <c r="BK338" i="3" s="1"/>
  <c r="J338" i="3" s="1"/>
  <c r="J67" i="3" s="1"/>
  <c r="J339" i="3"/>
  <c r="BG339" i="3"/>
  <c r="BI334" i="3"/>
  <c r="BH334" i="3"/>
  <c r="BF334" i="3"/>
  <c r="BE334" i="3"/>
  <c r="T334" i="3"/>
  <c r="R334" i="3"/>
  <c r="P334" i="3"/>
  <c r="P325" i="3" s="1"/>
  <c r="BK334" i="3"/>
  <c r="J334" i="3"/>
  <c r="BG334" i="3"/>
  <c r="BI330" i="3"/>
  <c r="BH330" i="3"/>
  <c r="BF330" i="3"/>
  <c r="BE330" i="3"/>
  <c r="T330" i="3"/>
  <c r="T325" i="3" s="1"/>
  <c r="R330" i="3"/>
  <c r="P330" i="3"/>
  <c r="BK330" i="3"/>
  <c r="J330" i="3"/>
  <c r="BG330" i="3" s="1"/>
  <c r="BI326" i="3"/>
  <c r="BH326" i="3"/>
  <c r="BF326" i="3"/>
  <c r="BE326" i="3"/>
  <c r="T326" i="3"/>
  <c r="R326" i="3"/>
  <c r="R325" i="3" s="1"/>
  <c r="P326" i="3"/>
  <c r="BK326" i="3"/>
  <c r="BK325" i="3" s="1"/>
  <c r="J325" i="3" s="1"/>
  <c r="J66" i="3" s="1"/>
  <c r="J326" i="3"/>
  <c r="BG326" i="3"/>
  <c r="BI320" i="3"/>
  <c r="BH320" i="3"/>
  <c r="BF320" i="3"/>
  <c r="BE320" i="3"/>
  <c r="T320" i="3"/>
  <c r="R320" i="3"/>
  <c r="P320" i="3"/>
  <c r="BK320" i="3"/>
  <c r="J320" i="3"/>
  <c r="BG320" i="3"/>
  <c r="BI312" i="3"/>
  <c r="BH312" i="3"/>
  <c r="BF312" i="3"/>
  <c r="BE312" i="3"/>
  <c r="T312" i="3"/>
  <c r="R312" i="3"/>
  <c r="P312" i="3"/>
  <c r="BK312" i="3"/>
  <c r="J312" i="3"/>
  <c r="BG312" i="3" s="1"/>
  <c r="BI307" i="3"/>
  <c r="BH307" i="3"/>
  <c r="BF307" i="3"/>
  <c r="BE307" i="3"/>
  <c r="T307" i="3"/>
  <c r="R307" i="3"/>
  <c r="P307" i="3"/>
  <c r="BK307" i="3"/>
  <c r="J307" i="3"/>
  <c r="BG307" i="3"/>
  <c r="BI303" i="3"/>
  <c r="BH303" i="3"/>
  <c r="BF303" i="3"/>
  <c r="BE303" i="3"/>
  <c r="T303" i="3"/>
  <c r="R303" i="3"/>
  <c r="P303" i="3"/>
  <c r="BK303" i="3"/>
  <c r="J303" i="3"/>
  <c r="BG303" i="3" s="1"/>
  <c r="BI299" i="3"/>
  <c r="BH299" i="3"/>
  <c r="BF299" i="3"/>
  <c r="BE299" i="3"/>
  <c r="T299" i="3"/>
  <c r="R299" i="3"/>
  <c r="P299" i="3"/>
  <c r="BK299" i="3"/>
  <c r="J299" i="3"/>
  <c r="BG299" i="3"/>
  <c r="BI295" i="3"/>
  <c r="BH295" i="3"/>
  <c r="BF295" i="3"/>
  <c r="BE295" i="3"/>
  <c r="T295" i="3"/>
  <c r="R295" i="3"/>
  <c r="P295" i="3"/>
  <c r="BK295" i="3"/>
  <c r="J295" i="3"/>
  <c r="BG295" i="3" s="1"/>
  <c r="BI291" i="3"/>
  <c r="BH291" i="3"/>
  <c r="BF291" i="3"/>
  <c r="BE291" i="3"/>
  <c r="T291" i="3"/>
  <c r="R291" i="3"/>
  <c r="P291" i="3"/>
  <c r="BK291" i="3"/>
  <c r="J291" i="3"/>
  <c r="BG291" i="3"/>
  <c r="BI287" i="3"/>
  <c r="BH287" i="3"/>
  <c r="BF287" i="3"/>
  <c r="BE287" i="3"/>
  <c r="T287" i="3"/>
  <c r="R287" i="3"/>
  <c r="P287" i="3"/>
  <c r="BK287" i="3"/>
  <c r="J287" i="3"/>
  <c r="BG287" i="3" s="1"/>
  <c r="BI283" i="3"/>
  <c r="BH283" i="3"/>
  <c r="BF283" i="3"/>
  <c r="BE283" i="3"/>
  <c r="T283" i="3"/>
  <c r="R283" i="3"/>
  <c r="P283" i="3"/>
  <c r="BK283" i="3"/>
  <c r="J283" i="3"/>
  <c r="BG283" i="3"/>
  <c r="BI279" i="3"/>
  <c r="BH279" i="3"/>
  <c r="BF279" i="3"/>
  <c r="BE279" i="3"/>
  <c r="T279" i="3"/>
  <c r="R279" i="3"/>
  <c r="P279" i="3"/>
  <c r="BK279" i="3"/>
  <c r="J279" i="3"/>
  <c r="BG279" i="3" s="1"/>
  <c r="BI274" i="3"/>
  <c r="BH274" i="3"/>
  <c r="BF274" i="3"/>
  <c r="BE274" i="3"/>
  <c r="T274" i="3"/>
  <c r="R274" i="3"/>
  <c r="P274" i="3"/>
  <c r="BK274" i="3"/>
  <c r="J274" i="3"/>
  <c r="BG274" i="3"/>
  <c r="BI269" i="3"/>
  <c r="BH269" i="3"/>
  <c r="BF269" i="3"/>
  <c r="BE269" i="3"/>
  <c r="T269" i="3"/>
  <c r="R269" i="3"/>
  <c r="P269" i="3"/>
  <c r="BK269" i="3"/>
  <c r="J269" i="3"/>
  <c r="BG269" i="3" s="1"/>
  <c r="BI265" i="3"/>
  <c r="BH265" i="3"/>
  <c r="BF265" i="3"/>
  <c r="BE265" i="3"/>
  <c r="T265" i="3"/>
  <c r="R265" i="3"/>
  <c r="P265" i="3"/>
  <c r="BK265" i="3"/>
  <c r="J265" i="3"/>
  <c r="BG265" i="3"/>
  <c r="BI255" i="3"/>
  <c r="BH255" i="3"/>
  <c r="BF255" i="3"/>
  <c r="BE255" i="3"/>
  <c r="T255" i="3"/>
  <c r="R255" i="3"/>
  <c r="R254" i="3"/>
  <c r="P255" i="3"/>
  <c r="BK255" i="3"/>
  <c r="BK254" i="3"/>
  <c r="J254" i="3"/>
  <c r="J65" i="3" s="1"/>
  <c r="J255" i="3"/>
  <c r="BG255" i="3"/>
  <c r="BI252" i="3"/>
  <c r="BH252" i="3"/>
  <c r="BF252" i="3"/>
  <c r="BE252" i="3"/>
  <c r="T252" i="3"/>
  <c r="T247" i="3" s="1"/>
  <c r="R252" i="3"/>
  <c r="P252" i="3"/>
  <c r="BK252" i="3"/>
  <c r="J252" i="3"/>
  <c r="BG252" i="3" s="1"/>
  <c r="BI248" i="3"/>
  <c r="BH248" i="3"/>
  <c r="BF248" i="3"/>
  <c r="BE248" i="3"/>
  <c r="T248" i="3"/>
  <c r="R248" i="3"/>
  <c r="R247" i="3" s="1"/>
  <c r="P248" i="3"/>
  <c r="P247" i="3"/>
  <c r="BK248" i="3"/>
  <c r="BK247" i="3" s="1"/>
  <c r="J247" i="3" s="1"/>
  <c r="J64" i="3" s="1"/>
  <c r="J248" i="3"/>
  <c r="BG248" i="3"/>
  <c r="BI243" i="3"/>
  <c r="BH243" i="3"/>
  <c r="BF243" i="3"/>
  <c r="BE243" i="3"/>
  <c r="T243" i="3"/>
  <c r="R243" i="3"/>
  <c r="P243" i="3"/>
  <c r="BK243" i="3"/>
  <c r="J243" i="3"/>
  <c r="BG243" i="3"/>
  <c r="BI239" i="3"/>
  <c r="BH239" i="3"/>
  <c r="BF239" i="3"/>
  <c r="BE239" i="3"/>
  <c r="T239" i="3"/>
  <c r="R239" i="3"/>
  <c r="P239" i="3"/>
  <c r="BK239" i="3"/>
  <c r="J239" i="3"/>
  <c r="BG239" i="3" s="1"/>
  <c r="BI231" i="3"/>
  <c r="BH231" i="3"/>
  <c r="BF231" i="3"/>
  <c r="BE231" i="3"/>
  <c r="T231" i="3"/>
  <c r="R231" i="3"/>
  <c r="P231" i="3"/>
  <c r="BK231" i="3"/>
  <c r="J231" i="3"/>
  <c r="BG231" i="3"/>
  <c r="BI226" i="3"/>
  <c r="BH226" i="3"/>
  <c r="BF226" i="3"/>
  <c r="BE226" i="3"/>
  <c r="T226" i="3"/>
  <c r="R226" i="3"/>
  <c r="P226" i="3"/>
  <c r="BK226" i="3"/>
  <c r="J226" i="3"/>
  <c r="BG226" i="3" s="1"/>
  <c r="BI221" i="3"/>
  <c r="BH221" i="3"/>
  <c r="BF221" i="3"/>
  <c r="BE221" i="3"/>
  <c r="T221" i="3"/>
  <c r="R221" i="3"/>
  <c r="P221" i="3"/>
  <c r="BK221" i="3"/>
  <c r="J221" i="3"/>
  <c r="BG221" i="3"/>
  <c r="BI217" i="3"/>
  <c r="BH217" i="3"/>
  <c r="BF217" i="3"/>
  <c r="BE217" i="3"/>
  <c r="T217" i="3"/>
  <c r="T216" i="3" s="1"/>
  <c r="R217" i="3"/>
  <c r="R216" i="3"/>
  <c r="P217" i="3"/>
  <c r="BK217" i="3"/>
  <c r="BK216" i="3"/>
  <c r="J216" i="3"/>
  <c r="J63" i="3" s="1"/>
  <c r="J217" i="3"/>
  <c r="BG217" i="3"/>
  <c r="BI211" i="3"/>
  <c r="BH211" i="3"/>
  <c r="BF211" i="3"/>
  <c r="BE211" i="3"/>
  <c r="T211" i="3"/>
  <c r="T206" i="3" s="1"/>
  <c r="R211" i="3"/>
  <c r="P211" i="3"/>
  <c r="BK211" i="3"/>
  <c r="J211" i="3"/>
  <c r="BG211" i="3" s="1"/>
  <c r="BI207" i="3"/>
  <c r="BH207" i="3"/>
  <c r="BF207" i="3"/>
  <c r="BE207" i="3"/>
  <c r="T207" i="3"/>
  <c r="R207" i="3"/>
  <c r="R206" i="3" s="1"/>
  <c r="R92" i="3" s="1"/>
  <c r="P207" i="3"/>
  <c r="P206" i="3"/>
  <c r="BK207" i="3"/>
  <c r="BK206" i="3" s="1"/>
  <c r="J206" i="3" s="1"/>
  <c r="J62" i="3" s="1"/>
  <c r="J207" i="3"/>
  <c r="BG207" i="3"/>
  <c r="BI202" i="3"/>
  <c r="BH202" i="3"/>
  <c r="BF202" i="3"/>
  <c r="BE202" i="3"/>
  <c r="T202" i="3"/>
  <c r="R202" i="3"/>
  <c r="P202" i="3"/>
  <c r="BK202" i="3"/>
  <c r="J202" i="3"/>
  <c r="BG202" i="3"/>
  <c r="BI197" i="3"/>
  <c r="BH197" i="3"/>
  <c r="BF197" i="3"/>
  <c r="BE197" i="3"/>
  <c r="T197" i="3"/>
  <c r="R197" i="3"/>
  <c r="P197" i="3"/>
  <c r="BK197" i="3"/>
  <c r="J197" i="3"/>
  <c r="BG197" i="3" s="1"/>
  <c r="BI192" i="3"/>
  <c r="BH192" i="3"/>
  <c r="BF192" i="3"/>
  <c r="BE192" i="3"/>
  <c r="T192" i="3"/>
  <c r="R192" i="3"/>
  <c r="P192" i="3"/>
  <c r="BK192" i="3"/>
  <c r="J192" i="3"/>
  <c r="BG192" i="3"/>
  <c r="BI179" i="3"/>
  <c r="BH179" i="3"/>
  <c r="BF179" i="3"/>
  <c r="BE179" i="3"/>
  <c r="T179" i="3"/>
  <c r="R179" i="3"/>
  <c r="P179" i="3"/>
  <c r="BK179" i="3"/>
  <c r="J179" i="3"/>
  <c r="BG179" i="3" s="1"/>
  <c r="BI175" i="3"/>
  <c r="BH175" i="3"/>
  <c r="BF175" i="3"/>
  <c r="BE175" i="3"/>
  <c r="T175" i="3"/>
  <c r="R175" i="3"/>
  <c r="P175" i="3"/>
  <c r="BK175" i="3"/>
  <c r="J175" i="3"/>
  <c r="BG175" i="3"/>
  <c r="BI171" i="3"/>
  <c r="BH171" i="3"/>
  <c r="BF171" i="3"/>
  <c r="BE171" i="3"/>
  <c r="T171" i="3"/>
  <c r="R171" i="3"/>
  <c r="P171" i="3"/>
  <c r="BK171" i="3"/>
  <c r="J171" i="3"/>
  <c r="BG171" i="3" s="1"/>
  <c r="BI167" i="3"/>
  <c r="BH167" i="3"/>
  <c r="BF167" i="3"/>
  <c r="BE167" i="3"/>
  <c r="T167" i="3"/>
  <c r="R167" i="3"/>
  <c r="P167" i="3"/>
  <c r="BK167" i="3"/>
  <c r="J167" i="3"/>
  <c r="BG167" i="3"/>
  <c r="BI157" i="3"/>
  <c r="BH157" i="3"/>
  <c r="BF157" i="3"/>
  <c r="BE157" i="3"/>
  <c r="T157" i="3"/>
  <c r="R157" i="3"/>
  <c r="P157" i="3"/>
  <c r="BK157" i="3"/>
  <c r="J157" i="3"/>
  <c r="BG157" i="3" s="1"/>
  <c r="BI153" i="3"/>
  <c r="BH153" i="3"/>
  <c r="BF153" i="3"/>
  <c r="BE153" i="3"/>
  <c r="T153" i="3"/>
  <c r="R153" i="3"/>
  <c r="P153" i="3"/>
  <c r="BK153" i="3"/>
  <c r="J153" i="3"/>
  <c r="BG153" i="3"/>
  <c r="BI145" i="3"/>
  <c r="BH145" i="3"/>
  <c r="BF145" i="3"/>
  <c r="BE145" i="3"/>
  <c r="T145" i="3"/>
  <c r="R145" i="3"/>
  <c r="P145" i="3"/>
  <c r="BK145" i="3"/>
  <c r="J145" i="3"/>
  <c r="BG145" i="3" s="1"/>
  <c r="BI141" i="3"/>
  <c r="BH141" i="3"/>
  <c r="BF141" i="3"/>
  <c r="BE141" i="3"/>
  <c r="T141" i="3"/>
  <c r="R141" i="3"/>
  <c r="P141" i="3"/>
  <c r="BK141" i="3"/>
  <c r="J141" i="3"/>
  <c r="BG141" i="3"/>
  <c r="BI138" i="3"/>
  <c r="BH138" i="3"/>
  <c r="BF138" i="3"/>
  <c r="BE138" i="3"/>
  <c r="T138" i="3"/>
  <c r="R138" i="3"/>
  <c r="P138" i="3"/>
  <c r="BK138" i="3"/>
  <c r="J138" i="3"/>
  <c r="BG138" i="3" s="1"/>
  <c r="BI134" i="3"/>
  <c r="BH134" i="3"/>
  <c r="BF134" i="3"/>
  <c r="BE134" i="3"/>
  <c r="T134" i="3"/>
  <c r="R134" i="3"/>
  <c r="P134" i="3"/>
  <c r="BK134" i="3"/>
  <c r="J134" i="3"/>
  <c r="BG134" i="3"/>
  <c r="BI131" i="3"/>
  <c r="BH131" i="3"/>
  <c r="BF131" i="3"/>
  <c r="BE131" i="3"/>
  <c r="T131" i="3"/>
  <c r="R131" i="3"/>
  <c r="P131" i="3"/>
  <c r="BK131" i="3"/>
  <c r="J131" i="3"/>
  <c r="BG131" i="3" s="1"/>
  <c r="BI124" i="3"/>
  <c r="BH124" i="3"/>
  <c r="BF124" i="3"/>
  <c r="BE124" i="3"/>
  <c r="T124" i="3"/>
  <c r="R124" i="3"/>
  <c r="P124" i="3"/>
  <c r="BK124" i="3"/>
  <c r="J124" i="3"/>
  <c r="BG124" i="3"/>
  <c r="BI121" i="3"/>
  <c r="BH121" i="3"/>
  <c r="BF121" i="3"/>
  <c r="BE121" i="3"/>
  <c r="T121" i="3"/>
  <c r="R121" i="3"/>
  <c r="P121" i="3"/>
  <c r="BK121" i="3"/>
  <c r="J121" i="3"/>
  <c r="BG121" i="3" s="1"/>
  <c r="BI117" i="3"/>
  <c r="BH117" i="3"/>
  <c r="BF117" i="3"/>
  <c r="BE117" i="3"/>
  <c r="T117" i="3"/>
  <c r="R117" i="3"/>
  <c r="P117" i="3"/>
  <c r="BK117" i="3"/>
  <c r="J117" i="3"/>
  <c r="BG117" i="3"/>
  <c r="BI113" i="3"/>
  <c r="BH113" i="3"/>
  <c r="BF113" i="3"/>
  <c r="BE113" i="3"/>
  <c r="T113" i="3"/>
  <c r="R113" i="3"/>
  <c r="P113" i="3"/>
  <c r="BK113" i="3"/>
  <c r="J113" i="3"/>
  <c r="BG113" i="3" s="1"/>
  <c r="BI109" i="3"/>
  <c r="BH109" i="3"/>
  <c r="BF109" i="3"/>
  <c r="BE109" i="3"/>
  <c r="T109" i="3"/>
  <c r="R109" i="3"/>
  <c r="P109" i="3"/>
  <c r="BK109" i="3"/>
  <c r="J109" i="3"/>
  <c r="BG109" i="3"/>
  <c r="BI105" i="3"/>
  <c r="BH105" i="3"/>
  <c r="BF105" i="3"/>
  <c r="BE105" i="3"/>
  <c r="T105" i="3"/>
  <c r="R105" i="3"/>
  <c r="P105" i="3"/>
  <c r="BK105" i="3"/>
  <c r="J105" i="3"/>
  <c r="BG105" i="3" s="1"/>
  <c r="BI101" i="3"/>
  <c r="BH101" i="3"/>
  <c r="F36" i="3" s="1"/>
  <c r="BC56" i="1" s="1"/>
  <c r="BF101" i="3"/>
  <c r="BE101" i="3"/>
  <c r="T101" i="3"/>
  <c r="R101" i="3"/>
  <c r="P101" i="3"/>
  <c r="BK101" i="3"/>
  <c r="J101" i="3"/>
  <c r="BG101" i="3"/>
  <c r="BI97" i="3"/>
  <c r="BH97" i="3"/>
  <c r="BF97" i="3"/>
  <c r="BE97" i="3"/>
  <c r="J33" i="3" s="1"/>
  <c r="AV56" i="1" s="1"/>
  <c r="T97" i="3"/>
  <c r="R97" i="3"/>
  <c r="P97" i="3"/>
  <c r="BK97" i="3"/>
  <c r="J97" i="3"/>
  <c r="BG97" i="3" s="1"/>
  <c r="BI93" i="3"/>
  <c r="BH93" i="3"/>
  <c r="BF93" i="3"/>
  <c r="BE93" i="3"/>
  <c r="F33" i="3"/>
  <c r="AZ56" i="1" s="1"/>
  <c r="T93" i="3"/>
  <c r="R93" i="3"/>
  <c r="R91" i="3"/>
  <c r="R90" i="3" s="1"/>
  <c r="P93" i="3"/>
  <c r="BK93" i="3"/>
  <c r="BK92" i="3"/>
  <c r="J93" i="3"/>
  <c r="BG93" i="3"/>
  <c r="J87" i="3"/>
  <c r="F87" i="3"/>
  <c r="J86" i="3"/>
  <c r="F86" i="3"/>
  <c r="F84" i="3"/>
  <c r="E82" i="3"/>
  <c r="J55" i="3"/>
  <c r="F55" i="3"/>
  <c r="J54" i="3"/>
  <c r="F54" i="3"/>
  <c r="F52" i="3"/>
  <c r="E50" i="3"/>
  <c r="J12" i="3"/>
  <c r="E7" i="3"/>
  <c r="E48" i="3" s="1"/>
  <c r="E80" i="3"/>
  <c r="J37" i="2"/>
  <c r="J36" i="2"/>
  <c r="AY55" i="1"/>
  <c r="J35" i="2"/>
  <c r="AX55" i="1"/>
  <c r="BI291" i="2"/>
  <c r="BH291" i="2"/>
  <c r="BF291" i="2"/>
  <c r="BE291" i="2"/>
  <c r="T291" i="2"/>
  <c r="T290" i="2"/>
  <c r="R291" i="2"/>
  <c r="R290" i="2"/>
  <c r="P291" i="2"/>
  <c r="P290" i="2"/>
  <c r="BK291" i="2"/>
  <c r="BK290" i="2"/>
  <c r="J290" i="2"/>
  <c r="J69" i="2" s="1"/>
  <c r="J291" i="2"/>
  <c r="BG291" i="2" s="1"/>
  <c r="BI286" i="2"/>
  <c r="BH286" i="2"/>
  <c r="BF286" i="2"/>
  <c r="BE286" i="2"/>
  <c r="T286" i="2"/>
  <c r="T281" i="2" s="1"/>
  <c r="R286" i="2"/>
  <c r="P286" i="2"/>
  <c r="BK286" i="2"/>
  <c r="J286" i="2"/>
  <c r="BG286" i="2" s="1"/>
  <c r="BI282" i="2"/>
  <c r="BH282" i="2"/>
  <c r="BF282" i="2"/>
  <c r="BE282" i="2"/>
  <c r="T282" i="2"/>
  <c r="R282" i="2"/>
  <c r="R281" i="2"/>
  <c r="P282" i="2"/>
  <c r="P281" i="2"/>
  <c r="BK282" i="2"/>
  <c r="BK281" i="2"/>
  <c r="J281" i="2" s="1"/>
  <c r="J68" i="2" s="1"/>
  <c r="J282" i="2"/>
  <c r="BG282" i="2"/>
  <c r="BI275" i="2"/>
  <c r="BH275" i="2"/>
  <c r="BF275" i="2"/>
  <c r="BE275" i="2"/>
  <c r="T275" i="2"/>
  <c r="R275" i="2"/>
  <c r="P275" i="2"/>
  <c r="BK275" i="2"/>
  <c r="J275" i="2"/>
  <c r="BG275" i="2"/>
  <c r="BI271" i="2"/>
  <c r="BH271" i="2"/>
  <c r="BF271" i="2"/>
  <c r="BE271" i="2"/>
  <c r="T271" i="2"/>
  <c r="R271" i="2"/>
  <c r="R260" i="2" s="1"/>
  <c r="P271" i="2"/>
  <c r="BK271" i="2"/>
  <c r="J271" i="2"/>
  <c r="BG271" i="2"/>
  <c r="BI265" i="2"/>
  <c r="BH265" i="2"/>
  <c r="BF265" i="2"/>
  <c r="BE265" i="2"/>
  <c r="T265" i="2"/>
  <c r="R265" i="2"/>
  <c r="P265" i="2"/>
  <c r="BK265" i="2"/>
  <c r="BK260" i="2" s="1"/>
  <c r="J265" i="2"/>
  <c r="BG265" i="2"/>
  <c r="BI261" i="2"/>
  <c r="BH261" i="2"/>
  <c r="BF261" i="2"/>
  <c r="BE261" i="2"/>
  <c r="T261" i="2"/>
  <c r="T260" i="2"/>
  <c r="R261" i="2"/>
  <c r="P261" i="2"/>
  <c r="P260" i="2" s="1"/>
  <c r="BK261" i="2"/>
  <c r="J260" i="2"/>
  <c r="J67" i="2" s="1"/>
  <c r="J261" i="2"/>
  <c r="BG261" i="2" s="1"/>
  <c r="BI256" i="2"/>
  <c r="BH256" i="2"/>
  <c r="BF256" i="2"/>
  <c r="BE256" i="2"/>
  <c r="T256" i="2"/>
  <c r="T251" i="2" s="1"/>
  <c r="R256" i="2"/>
  <c r="P256" i="2"/>
  <c r="BK256" i="2"/>
  <c r="J256" i="2"/>
  <c r="BG256" i="2"/>
  <c r="BI252" i="2"/>
  <c r="BH252" i="2"/>
  <c r="BF252" i="2"/>
  <c r="BE252" i="2"/>
  <c r="T252" i="2"/>
  <c r="R252" i="2"/>
  <c r="R251" i="2" s="1"/>
  <c r="P252" i="2"/>
  <c r="P251" i="2"/>
  <c r="BK252" i="2"/>
  <c r="BK251" i="2" s="1"/>
  <c r="J251" i="2" s="1"/>
  <c r="J66" i="2" s="1"/>
  <c r="J252" i="2"/>
  <c r="BG252" i="2"/>
  <c r="BI243" i="2"/>
  <c r="BH243" i="2"/>
  <c r="BF243" i="2"/>
  <c r="BE243" i="2"/>
  <c r="T243" i="2"/>
  <c r="R243" i="2"/>
  <c r="P243" i="2"/>
  <c r="P230" i="2" s="1"/>
  <c r="BK243" i="2"/>
  <c r="BK230" i="2" s="1"/>
  <c r="J230" i="2" s="1"/>
  <c r="J65" i="2" s="1"/>
  <c r="J243" i="2"/>
  <c r="BG243" i="2"/>
  <c r="BI239" i="2"/>
  <c r="BH239" i="2"/>
  <c r="BF239" i="2"/>
  <c r="BE239" i="2"/>
  <c r="T239" i="2"/>
  <c r="T230" i="2" s="1"/>
  <c r="R239" i="2"/>
  <c r="P239" i="2"/>
  <c r="BK239" i="2"/>
  <c r="J239" i="2"/>
  <c r="BG239" i="2" s="1"/>
  <c r="BI231" i="2"/>
  <c r="BH231" i="2"/>
  <c r="BF231" i="2"/>
  <c r="BE231" i="2"/>
  <c r="T231" i="2"/>
  <c r="R231" i="2"/>
  <c r="R230" i="2"/>
  <c r="P231" i="2"/>
  <c r="BK231" i="2"/>
  <c r="J231" i="2"/>
  <c r="BG231" i="2"/>
  <c r="BI226" i="2"/>
  <c r="BH226" i="2"/>
  <c r="BF226" i="2"/>
  <c r="BE226" i="2"/>
  <c r="T226" i="2"/>
  <c r="R226" i="2"/>
  <c r="P226" i="2"/>
  <c r="P217" i="2" s="1"/>
  <c r="BK226" i="2"/>
  <c r="J226" i="2"/>
  <c r="BG226" i="2"/>
  <c r="BI222" i="2"/>
  <c r="BH222" i="2"/>
  <c r="BF222" i="2"/>
  <c r="BE222" i="2"/>
  <c r="T222" i="2"/>
  <c r="T217" i="2" s="1"/>
  <c r="R222" i="2"/>
  <c r="P222" i="2"/>
  <c r="BK222" i="2"/>
  <c r="J222" i="2"/>
  <c r="BG222" i="2" s="1"/>
  <c r="BI218" i="2"/>
  <c r="BH218" i="2"/>
  <c r="BF218" i="2"/>
  <c r="BE218" i="2"/>
  <c r="T218" i="2"/>
  <c r="R218" i="2"/>
  <c r="R217" i="2" s="1"/>
  <c r="P218" i="2"/>
  <c r="BK218" i="2"/>
  <c r="BK217" i="2"/>
  <c r="J217" i="2" s="1"/>
  <c r="J64" i="2" s="1"/>
  <c r="J218" i="2"/>
  <c r="BG218" i="2"/>
  <c r="BI213" i="2"/>
  <c r="BH213" i="2"/>
  <c r="BF213" i="2"/>
  <c r="BE213" i="2"/>
  <c r="T213" i="2"/>
  <c r="R213" i="2"/>
  <c r="P213" i="2"/>
  <c r="BK213" i="2"/>
  <c r="J213" i="2"/>
  <c r="BG213" i="2"/>
  <c r="BI211" i="2"/>
  <c r="BH211" i="2"/>
  <c r="BF211" i="2"/>
  <c r="BE211" i="2"/>
  <c r="T211" i="2"/>
  <c r="R211" i="2"/>
  <c r="P211" i="2"/>
  <c r="BK211" i="2"/>
  <c r="J211" i="2"/>
  <c r="BG211" i="2"/>
  <c r="BI207" i="2"/>
  <c r="BH207" i="2"/>
  <c r="BF207" i="2"/>
  <c r="BE207" i="2"/>
  <c r="T207" i="2"/>
  <c r="R207" i="2"/>
  <c r="P207" i="2"/>
  <c r="P198" i="2" s="1"/>
  <c r="BK207" i="2"/>
  <c r="J207" i="2"/>
  <c r="BG207" i="2"/>
  <c r="BI203" i="2"/>
  <c r="BH203" i="2"/>
  <c r="BF203" i="2"/>
  <c r="BE203" i="2"/>
  <c r="T203" i="2"/>
  <c r="T198" i="2" s="1"/>
  <c r="R203" i="2"/>
  <c r="P203" i="2"/>
  <c r="BK203" i="2"/>
  <c r="J203" i="2"/>
  <c r="BG203" i="2"/>
  <c r="BI199" i="2"/>
  <c r="BH199" i="2"/>
  <c r="BF199" i="2"/>
  <c r="BE199" i="2"/>
  <c r="T199" i="2"/>
  <c r="R199" i="2"/>
  <c r="R198" i="2" s="1"/>
  <c r="P199" i="2"/>
  <c r="BK199" i="2"/>
  <c r="BK198" i="2" s="1"/>
  <c r="J198" i="2" s="1"/>
  <c r="J63" i="2" s="1"/>
  <c r="J199" i="2"/>
  <c r="BG199" i="2"/>
  <c r="BI193" i="2"/>
  <c r="BH193" i="2"/>
  <c r="BF193" i="2"/>
  <c r="BE193" i="2"/>
  <c r="J33" i="2" s="1"/>
  <c r="AV55" i="1" s="1"/>
  <c r="T193" i="2"/>
  <c r="R193" i="2"/>
  <c r="P193" i="2"/>
  <c r="BK193" i="2"/>
  <c r="BK182" i="2" s="1"/>
  <c r="J182" i="2" s="1"/>
  <c r="J62" i="2" s="1"/>
  <c r="J193" i="2"/>
  <c r="BG193" i="2"/>
  <c r="BI183" i="2"/>
  <c r="BH183" i="2"/>
  <c r="BF183" i="2"/>
  <c r="BE183" i="2"/>
  <c r="T183" i="2"/>
  <c r="T182" i="2"/>
  <c r="R183" i="2"/>
  <c r="R182" i="2"/>
  <c r="P183" i="2"/>
  <c r="P182" i="2"/>
  <c r="BK183" i="2"/>
  <c r="J183" i="2"/>
  <c r="BG183" i="2" s="1"/>
  <c r="BI178" i="2"/>
  <c r="BH178" i="2"/>
  <c r="BF178" i="2"/>
  <c r="BE178" i="2"/>
  <c r="T178" i="2"/>
  <c r="R178" i="2"/>
  <c r="P178" i="2"/>
  <c r="BK178" i="2"/>
  <c r="J178" i="2"/>
  <c r="BG178" i="2" s="1"/>
  <c r="BI174" i="2"/>
  <c r="BH174" i="2"/>
  <c r="BF174" i="2"/>
  <c r="BE174" i="2"/>
  <c r="T174" i="2"/>
  <c r="R174" i="2"/>
  <c r="P174" i="2"/>
  <c r="BK174" i="2"/>
  <c r="J174" i="2"/>
  <c r="BG174" i="2"/>
  <c r="BI170" i="2"/>
  <c r="BH170" i="2"/>
  <c r="BF170" i="2"/>
  <c r="BE170" i="2"/>
  <c r="T170" i="2"/>
  <c r="R170" i="2"/>
  <c r="P170" i="2"/>
  <c r="BK170" i="2"/>
  <c r="J170" i="2"/>
  <c r="BG170" i="2" s="1"/>
  <c r="BI162" i="2"/>
  <c r="BH162" i="2"/>
  <c r="BF162" i="2"/>
  <c r="BE162" i="2"/>
  <c r="T162" i="2"/>
  <c r="R162" i="2"/>
  <c r="P162" i="2"/>
  <c r="BK162" i="2"/>
  <c r="J162" i="2"/>
  <c r="BG162" i="2"/>
  <c r="BI150" i="2"/>
  <c r="BH150" i="2"/>
  <c r="BF150" i="2"/>
  <c r="BE150" i="2"/>
  <c r="T150" i="2"/>
  <c r="R150" i="2"/>
  <c r="P150" i="2"/>
  <c r="BK150" i="2"/>
  <c r="J150" i="2"/>
  <c r="BG150" i="2" s="1"/>
  <c r="BI146" i="2"/>
  <c r="BH146" i="2"/>
  <c r="BF146" i="2"/>
  <c r="BE146" i="2"/>
  <c r="T146" i="2"/>
  <c r="R146" i="2"/>
  <c r="P146" i="2"/>
  <c r="BK146" i="2"/>
  <c r="J146" i="2"/>
  <c r="BG146" i="2"/>
  <c r="BI138" i="2"/>
  <c r="BH138" i="2"/>
  <c r="BF138" i="2"/>
  <c r="BE138" i="2"/>
  <c r="T138" i="2"/>
  <c r="R138" i="2"/>
  <c r="P138" i="2"/>
  <c r="BK138" i="2"/>
  <c r="J138" i="2"/>
  <c r="BG138" i="2" s="1"/>
  <c r="BI134" i="2"/>
  <c r="BH134" i="2"/>
  <c r="BF134" i="2"/>
  <c r="BE134" i="2"/>
  <c r="T134" i="2"/>
  <c r="R134" i="2"/>
  <c r="P134" i="2"/>
  <c r="BK134" i="2"/>
  <c r="J134" i="2"/>
  <c r="BG134" i="2"/>
  <c r="BI130" i="2"/>
  <c r="BH130" i="2"/>
  <c r="BF130" i="2"/>
  <c r="BE130" i="2"/>
  <c r="T130" i="2"/>
  <c r="R130" i="2"/>
  <c r="P130" i="2"/>
  <c r="BK130" i="2"/>
  <c r="J130" i="2"/>
  <c r="BG130" i="2" s="1"/>
  <c r="BI122" i="2"/>
  <c r="BH122" i="2"/>
  <c r="BF122" i="2"/>
  <c r="BE122" i="2"/>
  <c r="T122" i="2"/>
  <c r="R122" i="2"/>
  <c r="P122" i="2"/>
  <c r="BK122" i="2"/>
  <c r="J122" i="2"/>
  <c r="BG122" i="2"/>
  <c r="BI118" i="2"/>
  <c r="BH118" i="2"/>
  <c r="BF118" i="2"/>
  <c r="BE118" i="2"/>
  <c r="T118" i="2"/>
  <c r="R118" i="2"/>
  <c r="P118" i="2"/>
  <c r="BK118" i="2"/>
  <c r="J118" i="2"/>
  <c r="BG118" i="2" s="1"/>
  <c r="BI114" i="2"/>
  <c r="BH114" i="2"/>
  <c r="BF114" i="2"/>
  <c r="BE114" i="2"/>
  <c r="T114" i="2"/>
  <c r="R114" i="2"/>
  <c r="P114" i="2"/>
  <c r="BK114" i="2"/>
  <c r="J114" i="2"/>
  <c r="BG114" i="2"/>
  <c r="BI111" i="2"/>
  <c r="BH111" i="2"/>
  <c r="BF111" i="2"/>
  <c r="BE111" i="2"/>
  <c r="T111" i="2"/>
  <c r="R111" i="2"/>
  <c r="P111" i="2"/>
  <c r="BK111" i="2"/>
  <c r="J111" i="2"/>
  <c r="BG111" i="2" s="1"/>
  <c r="BI103" i="2"/>
  <c r="BH103" i="2"/>
  <c r="BF103" i="2"/>
  <c r="BE103" i="2"/>
  <c r="T103" i="2"/>
  <c r="R103" i="2"/>
  <c r="P103" i="2"/>
  <c r="BK103" i="2"/>
  <c r="J103" i="2"/>
  <c r="BG103" i="2"/>
  <c r="BI100" i="2"/>
  <c r="BH100" i="2"/>
  <c r="F36" i="2" s="1"/>
  <c r="BC55" i="1" s="1"/>
  <c r="BF100" i="2"/>
  <c r="BE100" i="2"/>
  <c r="T100" i="2"/>
  <c r="R100" i="2"/>
  <c r="P100" i="2"/>
  <c r="BK100" i="2"/>
  <c r="J100" i="2"/>
  <c r="BG100" i="2" s="1"/>
  <c r="BI96" i="2"/>
  <c r="BH96" i="2"/>
  <c r="BF96" i="2"/>
  <c r="J34" i="2" s="1"/>
  <c r="AW55" i="1" s="1"/>
  <c r="BE96" i="2"/>
  <c r="T96" i="2"/>
  <c r="R96" i="2"/>
  <c r="P96" i="2"/>
  <c r="BK96" i="2"/>
  <c r="J96" i="2"/>
  <c r="BG96" i="2"/>
  <c r="BI92" i="2"/>
  <c r="F37" i="2" s="1"/>
  <c r="BD55" i="1" s="1"/>
  <c r="BH92" i="2"/>
  <c r="BF92" i="2"/>
  <c r="BE92" i="2"/>
  <c r="F33" i="2" s="1"/>
  <c r="AZ55" i="1" s="1"/>
  <c r="T92" i="2"/>
  <c r="T91" i="2"/>
  <c r="T90" i="2" s="1"/>
  <c r="T89" i="2" s="1"/>
  <c r="R92" i="2"/>
  <c r="R91" i="2" s="1"/>
  <c r="R90" i="2" s="1"/>
  <c r="R89" i="2" s="1"/>
  <c r="P92" i="2"/>
  <c r="P91" i="2"/>
  <c r="BK92" i="2"/>
  <c r="J92" i="2"/>
  <c r="BG92" i="2"/>
  <c r="J86" i="2"/>
  <c r="F86" i="2"/>
  <c r="J85" i="2"/>
  <c r="F85" i="2"/>
  <c r="F83" i="2"/>
  <c r="E81" i="2"/>
  <c r="J55" i="2"/>
  <c r="F55" i="2"/>
  <c r="J54" i="2"/>
  <c r="F54" i="2"/>
  <c r="F52" i="2"/>
  <c r="E50" i="2"/>
  <c r="J12" i="2"/>
  <c r="J83" i="2"/>
  <c r="J52" i="2"/>
  <c r="E7" i="2"/>
  <c r="AS57" i="1"/>
  <c r="AS54" i="1"/>
  <c r="AT63" i="1"/>
  <c r="L50" i="1"/>
  <c r="AM50" i="1"/>
  <c r="AM49" i="1"/>
  <c r="L49" i="1"/>
  <c r="AM47" i="1"/>
  <c r="L47" i="1"/>
  <c r="L45" i="1"/>
  <c r="L44" i="1"/>
  <c r="F35" i="2" l="1"/>
  <c r="BB55" i="1" s="1"/>
  <c r="AT55" i="1"/>
  <c r="J92" i="3"/>
  <c r="J61" i="3" s="1"/>
  <c r="BK91" i="3"/>
  <c r="P216" i="3"/>
  <c r="T254" i="3"/>
  <c r="T338" i="3"/>
  <c r="P338" i="3"/>
  <c r="T362" i="3"/>
  <c r="P362" i="3"/>
  <c r="F35" i="5"/>
  <c r="AZ59" i="1" s="1"/>
  <c r="J35" i="5"/>
  <c r="AV59" i="1" s="1"/>
  <c r="AT59" i="1" s="1"/>
  <c r="F35" i="7"/>
  <c r="AZ61" i="1" s="1"/>
  <c r="J35" i="7"/>
  <c r="AV61" i="1" s="1"/>
  <c r="AT61" i="1" s="1"/>
  <c r="BB57" i="1"/>
  <c r="AX57" i="1" s="1"/>
  <c r="J89" i="4"/>
  <c r="J64" i="4" s="1"/>
  <c r="BK88" i="4"/>
  <c r="J88" i="4" s="1"/>
  <c r="E79" i="2"/>
  <c r="E48" i="2"/>
  <c r="F34" i="2"/>
  <c r="BA55" i="1" s="1"/>
  <c r="BK91" i="2"/>
  <c r="J84" i="3"/>
  <c r="J52" i="3"/>
  <c r="P254" i="3"/>
  <c r="R90" i="8"/>
  <c r="R89" i="8" s="1"/>
  <c r="J36" i="8"/>
  <c r="AW62" i="1" s="1"/>
  <c r="AT62" i="1" s="1"/>
  <c r="P90" i="2"/>
  <c r="P89" i="2" s="1"/>
  <c r="AU55" i="1" s="1"/>
  <c r="J34" i="3"/>
  <c r="AW56" i="1" s="1"/>
  <c r="AT56" i="1" s="1"/>
  <c r="F34" i="3"/>
  <c r="BA56" i="1" s="1"/>
  <c r="F35" i="3"/>
  <c r="BB56" i="1" s="1"/>
  <c r="T92" i="3"/>
  <c r="F37" i="3"/>
  <c r="BD56" i="1" s="1"/>
  <c r="P92" i="3"/>
  <c r="E76" i="4"/>
  <c r="E50" i="4"/>
  <c r="F35" i="4"/>
  <c r="AZ58" i="1" s="1"/>
  <c r="AZ57" i="1" s="1"/>
  <c r="P91" i="5"/>
  <c r="P90" i="5" s="1"/>
  <c r="P89" i="5" s="1"/>
  <c r="AU59" i="1" s="1"/>
  <c r="T91" i="5"/>
  <c r="T90" i="5" s="1"/>
  <c r="T89" i="5" s="1"/>
  <c r="BK90" i="6"/>
  <c r="F36" i="6"/>
  <c r="BA60" i="1" s="1"/>
  <c r="P91" i="7"/>
  <c r="P90" i="7" s="1"/>
  <c r="P89" i="7" s="1"/>
  <c r="AU61" i="1" s="1"/>
  <c r="T91" i="7"/>
  <c r="T90" i="7" s="1"/>
  <c r="T89" i="7" s="1"/>
  <c r="F35" i="9"/>
  <c r="BB63" i="1" s="1"/>
  <c r="J35" i="4"/>
  <c r="AV58" i="1" s="1"/>
  <c r="AT58" i="1" s="1"/>
  <c r="J36" i="4"/>
  <c r="AW58" i="1" s="1"/>
  <c r="BK91" i="5"/>
  <c r="F39" i="5"/>
  <c r="BD59" i="1" s="1"/>
  <c r="F36" i="5"/>
  <c r="BA59" i="1" s="1"/>
  <c r="BA57" i="1" s="1"/>
  <c r="AW57" i="1" s="1"/>
  <c r="J35" i="6"/>
  <c r="AV60" i="1" s="1"/>
  <c r="AT60" i="1" s="1"/>
  <c r="F38" i="6"/>
  <c r="BC60" i="1" s="1"/>
  <c r="BC57" i="1" s="1"/>
  <c r="AY57" i="1" s="1"/>
  <c r="BK91" i="7"/>
  <c r="F39" i="7"/>
  <c r="BD61" i="1" s="1"/>
  <c r="F36" i="7"/>
  <c r="BA61" i="1" s="1"/>
  <c r="J86" i="9"/>
  <c r="J61" i="9" s="1"/>
  <c r="BK85" i="9"/>
  <c r="R91" i="5"/>
  <c r="R90" i="5" s="1"/>
  <c r="R89" i="5" s="1"/>
  <c r="T91" i="6"/>
  <c r="T90" i="6" s="1"/>
  <c r="T89" i="6" s="1"/>
  <c r="R91" i="7"/>
  <c r="R90" i="7" s="1"/>
  <c r="R89" i="7" s="1"/>
  <c r="E77" i="8"/>
  <c r="E50" i="8"/>
  <c r="BK91" i="8"/>
  <c r="F35" i="8"/>
  <c r="AZ62" i="1" s="1"/>
  <c r="T85" i="9"/>
  <c r="T84" i="9" s="1"/>
  <c r="AV57" i="1" l="1"/>
  <c r="AT57" i="1" s="1"/>
  <c r="AZ54" i="1"/>
  <c r="BA54" i="1"/>
  <c r="J85" i="9"/>
  <c r="J60" i="9" s="1"/>
  <c r="BK84" i="9"/>
  <c r="J84" i="9" s="1"/>
  <c r="J91" i="7"/>
  <c r="J65" i="7" s="1"/>
  <c r="BK90" i="7"/>
  <c r="BD57" i="1"/>
  <c r="BD54" i="1" s="1"/>
  <c r="W33" i="1" s="1"/>
  <c r="J90" i="6"/>
  <c r="J64" i="6" s="1"/>
  <c r="BK89" i="6"/>
  <c r="J89" i="6" s="1"/>
  <c r="T91" i="3"/>
  <c r="T90" i="3" s="1"/>
  <c r="J91" i="5"/>
  <c r="J65" i="5" s="1"/>
  <c r="BK90" i="5"/>
  <c r="J91" i="3"/>
  <c r="J60" i="3" s="1"/>
  <c r="BK90" i="3"/>
  <c r="J90" i="3" s="1"/>
  <c r="BC54" i="1"/>
  <c r="J91" i="8"/>
  <c r="J65" i="8" s="1"/>
  <c r="BK90" i="8"/>
  <c r="AU57" i="1"/>
  <c r="P91" i="3"/>
  <c r="P90" i="3" s="1"/>
  <c r="AU56" i="1" s="1"/>
  <c r="AU54" i="1" s="1"/>
  <c r="J91" i="2"/>
  <c r="J61" i="2" s="1"/>
  <c r="BK90" i="2"/>
  <c r="J63" i="4"/>
  <c r="J32" i="4"/>
  <c r="BB54" i="1"/>
  <c r="BK89" i="2" l="1"/>
  <c r="J89" i="2" s="1"/>
  <c r="J90" i="2"/>
  <c r="J60" i="2" s="1"/>
  <c r="J90" i="7"/>
  <c r="J64" i="7" s="1"/>
  <c r="BK89" i="7"/>
  <c r="J89" i="7" s="1"/>
  <c r="J90" i="5"/>
  <c r="J64" i="5" s="1"/>
  <c r="BK89" i="5"/>
  <c r="J89" i="5" s="1"/>
  <c r="W29" i="1"/>
  <c r="AV54" i="1"/>
  <c r="W31" i="1"/>
  <c r="AX54" i="1"/>
  <c r="AG58" i="1"/>
  <c r="J41" i="4"/>
  <c r="AY54" i="1"/>
  <c r="W32" i="1"/>
  <c r="J30" i="9"/>
  <c r="J59" i="9"/>
  <c r="BK89" i="8"/>
  <c r="J89" i="8" s="1"/>
  <c r="J90" i="8"/>
  <c r="J64" i="8" s="1"/>
  <c r="AW54" i="1"/>
  <c r="AK30" i="1" s="1"/>
  <c r="W30" i="1"/>
  <c r="J63" i="6"/>
  <c r="J32" i="6"/>
  <c r="J30" i="3"/>
  <c r="J59" i="3"/>
  <c r="J39" i="3" l="1"/>
  <c r="AG56" i="1"/>
  <c r="AN56" i="1" s="1"/>
  <c r="J39" i="9"/>
  <c r="AG63" i="1"/>
  <c r="AN63" i="1" s="1"/>
  <c r="AT54" i="1"/>
  <c r="AK29" i="1"/>
  <c r="J32" i="7"/>
  <c r="J63" i="7"/>
  <c r="AN58" i="1"/>
  <c r="J41" i="6"/>
  <c r="AG60" i="1"/>
  <c r="AN60" i="1" s="1"/>
  <c r="J32" i="5"/>
  <c r="J63" i="5"/>
  <c r="J32" i="8"/>
  <c r="J63" i="8"/>
  <c r="J59" i="2"/>
  <c r="J30" i="2"/>
  <c r="AG62" i="1" l="1"/>
  <c r="AN62" i="1" s="1"/>
  <c r="J41" i="8"/>
  <c r="J41" i="7"/>
  <c r="AG61" i="1"/>
  <c r="AN61" i="1" s="1"/>
  <c r="AG55" i="1"/>
  <c r="J39" i="2"/>
  <c r="J41" i="5"/>
  <c r="AG59" i="1"/>
  <c r="AN59" i="1" l="1"/>
  <c r="AG57" i="1"/>
  <c r="AN57" i="1" s="1"/>
  <c r="AN55" i="1"/>
  <c r="AG54" i="1"/>
  <c r="AN54" i="1" l="1"/>
  <c r="AK26" i="1"/>
  <c r="AK35" i="1" s="1"/>
</calcChain>
</file>

<file path=xl/sharedStrings.xml><?xml version="1.0" encoding="utf-8"?>
<sst xmlns="http://schemas.openxmlformats.org/spreadsheetml/2006/main" count="10157" uniqueCount="1171">
  <si>
    <t>Export Komplet</t>
  </si>
  <si>
    <t>VZ</t>
  </si>
  <si>
    <t>2.0</t>
  </si>
  <si>
    <t>ZAMOK</t>
  </si>
  <si>
    <t>False</t>
  </si>
  <si>
    <t>{16c774c0-194e-404f-b343-0160fc8d9938}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</si>
  <si>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</si>
  <si>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</si>
  <si>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</si>
  <si>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</si>
  <si>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</si>
  <si>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</si>
  <si>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</si>
  <si>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3589</t>
  </si>
  <si>
    <t>Stavba:</t>
  </si>
  <si>
    <t>Výsadba větrolamu a výstavba mělkého průlehu na KN 1613 v k. ú. Svinčany</t>
  </si>
  <si>
    <t>KSO:</t>
  </si>
  <si>
    <t>831 1</t>
  </si>
  <si>
    <t>CC-CZ:</t>
  </si>
  <si>
    <t>215</t>
  </si>
  <si>
    <t>Místo:</t>
  </si>
  <si>
    <t>Svinčany</t>
  </si>
  <si>
    <t>Datum:</t>
  </si>
  <si>
    <t>8. 8. 2019</t>
  </si>
  <si>
    <t>Zadavatel:</t>
  </si>
  <si>
    <t>IČ:</t>
  </si>
  <si>
    <t/>
  </si>
  <si>
    <t>Obec Svinčany</t>
  </si>
  <si>
    <t>DIČ:</t>
  </si>
  <si>
    <t>Zhotovitel:</t>
  </si>
  <si>
    <t>dle výběrového řízení</t>
  </si>
  <si>
    <t>Projektant:</t>
  </si>
  <si>
    <t>Povodí Labe, státní podnik, OIČ, Hradec Králové</t>
  </si>
  <si>
    <t>True</t>
  </si>
  <si>
    <t>Zpracovatel:</t>
  </si>
  <si>
    <t>Ing. Eva Morkesová</t>
  </si>
  <si>
    <t>Poznámka:</t>
  </si>
  <si>
    <t>Rozpočtováno v CÚ 2019/II_x000D_
Neomezený dálkový přístup k úvodním částem katalogů ÚRS na http:/www.cs-urs.cz._x000D_
Ostatní informace položek ÚRS budou součástí soupisu prací.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</si>
  <si>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</si>
  <si>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</si>
  <si>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</si>
  <si>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</si>
  <si>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</si>
  <si>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</si>
  <si>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</si>
  <si>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</si>
  <si>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</si>
  <si>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</si>
  <si>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</si>
  <si>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</si>
  <si>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</si>
  <si>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</si>
  <si>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</si>
  <si>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</si>
  <si>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</si>
  <si>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</si>
  <si>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</si>
  <si>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</si>
  <si>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</si>
  <si>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</si>
  <si>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</si>
  <si>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</si>
  <si>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</si>
  <si>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</si>
  <si>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</si>
  <si>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</si>
  <si>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</si>
  <si>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</si>
  <si>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</si>
  <si>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</si>
  <si>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</si>
  <si>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</si>
  <si>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</si>
  <si>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</si>
  <si>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</si>
  <si>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</si>
  <si>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</si>
  <si>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1.</t>
  </si>
  <si>
    <t>SO 01 Záchytný průleh</t>
  </si>
  <si>
    <t>STA</t>
  </si>
  <si>
    <t>1</t>
  </si>
  <si>
    <t>{02fbbfed-6f52-4090-9518-9f1dbbf7a714}</t>
  </si>
  <si>
    <t>2</t>
  </si>
  <si>
    <t>2.</t>
  </si>
  <si>
    <t>SO 02 Úprava odpadního příkopu</t>
  </si>
  <si>
    <t>{eb83bcb0-96fb-4639-bdd0-b143f46a282f}</t>
  </si>
  <si>
    <t>3.</t>
  </si>
  <si>
    <t>SO 03 Kácení a výsadby</t>
  </si>
  <si>
    <t>{3bbb1000-a690-4795-aecb-eb517348437f}</t>
  </si>
  <si>
    <t>3.1</t>
  </si>
  <si>
    <t>SO 03.1 Kácení</t>
  </si>
  <si>
    <t>Soupis</t>
  </si>
  <si>
    <t>{010f5d9d-49a6-460d-8ae0-0830e949362e}</t>
  </si>
  <si>
    <t>3.2</t>
  </si>
  <si>
    <t>SO 03.2 Výsadba</t>
  </si>
  <si>
    <t>{f5df5e65-6e2f-4ee3-bb0c-71456683371d}</t>
  </si>
  <si>
    <t>3.3</t>
  </si>
  <si>
    <t>SO 03.3 Následná péče 1. rok</t>
  </si>
  <si>
    <t>{7bff85ee-86d4-4c2c-8ff0-94a345e06868}</t>
  </si>
  <si>
    <t>3.4</t>
  </si>
  <si>
    <t>SO 03.4 Následná péče 2. rok</t>
  </si>
  <si>
    <t>{0e74bd7e-ace7-41ca-8602-11ba41ec1636}</t>
  </si>
  <si>
    <t>823 2</t>
  </si>
  <si>
    <t>3.5</t>
  </si>
  <si>
    <t>SO 03.5 Následná péče 3. rok</t>
  </si>
  <si>
    <t>{c607e59f-9686-4251-a60d-72730b8a09d8}</t>
  </si>
  <si>
    <t>4.</t>
  </si>
  <si>
    <t>VON</t>
  </si>
  <si>
    <t>{155a884c-b219-4574-a302-7e9745951b93}</t>
  </si>
  <si>
    <t>KRYCÍ LIST SOUPISU PRACÍ</t>
  </si>
  <si>
    <t>Objekt:</t>
  </si>
  <si>
    <t>1. - SO 01 Záchytný průleh</t>
  </si>
  <si>
    <t>Rozpočtováno v CÚ 2019/II Neomezený dálkový přístup k úvodním částem katalogů ÚRS na http:/www.cs-urs.cz. Ostatní informace položek ÚRS budou součástí soupisu prací.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</si>
  <si>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</si>
  <si>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</si>
  <si>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</si>
  <si>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</si>
  <si>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</si>
  <si>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</si>
  <si>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  18 - Zemní práce - povrchové úpravy terénu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</si>
  <si>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</si>
  <si>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</si>
  <si>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</si>
  <si>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</si>
  <si>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</si>
  <si>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</si>
  <si>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</si>
  <si>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</si>
  <si>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</si>
  <si>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</si>
  <si>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</si>
  <si>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</si>
  <si>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</si>
  <si>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</si>
  <si>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</si>
  <si>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</si>
  <si>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</si>
  <si>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</si>
  <si>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</si>
  <si>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</si>
  <si>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</si>
  <si>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</si>
  <si>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</si>
  <si>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</si>
  <si>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</si>
  <si>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121101101</t>
  </si>
  <si>
    <t>Sejmutí ornice s přemístěním na vzdálenost do 50 m</t>
  </si>
  <si>
    <t>m3</t>
  </si>
  <si>
    <t>CS ÚRS 2019 02</t>
  </si>
  <si>
    <t>4</t>
  </si>
  <si>
    <t>659401471</t>
  </si>
  <si>
    <t>PP</t>
  </si>
  <si>
    <t>Sejmutí ornice nebo lesní půdy s vodorovným přemístěním na hromady v místě upotřebení nebo na dočasné či trvalé skládky se složením, na vzdálenost do 50 m</t>
  </si>
  <si>
    <t>VV</t>
  </si>
  <si>
    <t>"skrývka ornice pro průleh v tl. 0 - 0,35 (prům. tl. 0,18 m), výkaz, viz příloha D.1.3"</t>
  </si>
  <si>
    <t>353,09</t>
  </si>
  <si>
    <t>122201102</t>
  </si>
  <si>
    <t>Odkopávky a prokopávky nezapažené v hornině tř. 3 objem do 1000 m3</t>
  </si>
  <si>
    <t>-1886676765</t>
  </si>
  <si>
    <t>Odkopávky a prokopávky nezapažené s přehozením výkopku na vzdálenost do 3 m nebo s naložením na dopravní prostředek v hornině tř. 3 přes 100 do 1 000 m3</t>
  </si>
  <si>
    <t>"odtěžení zeminy pro průleh (hl. do 0,5 m), výkaz, viz příloha D.1.3"</t>
  </si>
  <si>
    <t>120,47</t>
  </si>
  <si>
    <t>3</t>
  </si>
  <si>
    <t>122201109</t>
  </si>
  <si>
    <t>Příplatek za lepivost u odkopávek v hornině tř. 1 až 3</t>
  </si>
  <si>
    <t>796670990</t>
  </si>
  <si>
    <t>Odkopávky a prokopávky nezapažené s přehozením výkopku na vzdálenost do 3 m nebo s naložením na dopravní prostředek v hornině tř. 3 Příplatek k cenám za lepivost horniny tř. 3</t>
  </si>
  <si>
    <t>120,47*0,3 'Přepočtené koeficientem množství</t>
  </si>
  <si>
    <t>132201201</t>
  </si>
  <si>
    <t>Hloubení rýh š do 2000 mm v hornině tř. 3 objemu do 100 m3</t>
  </si>
  <si>
    <t>1347795947</t>
  </si>
  <si>
    <t>Hloubení zapažených i nezapažených rýh šířky přes 600 do 2 000 mm s urovnáním dna do předepsaného profilu a spádu v hornině tř. 3 do 100 m3</t>
  </si>
  <si>
    <t>"viz příloha D.1.5"</t>
  </si>
  <si>
    <t>"výkop pro žlab, výkaz"</t>
  </si>
  <si>
    <t>26,19</t>
  </si>
  <si>
    <t>"výkop pro chráničku DN 500, výkaz"</t>
  </si>
  <si>
    <t>3,0</t>
  </si>
  <si>
    <t>Součet</t>
  </si>
  <si>
    <t>5</t>
  </si>
  <si>
    <t>132201209</t>
  </si>
  <si>
    <t>Příplatek za lepivost k hloubení rýh š do 2000 mm v hornině tř. 3</t>
  </si>
  <si>
    <t>-2009509862</t>
  </si>
  <si>
    <t>Hloubení zapažených i nezapažených rýh šířky přes 600 do 2 000 mm s urovnáním dna do předepsaného profilu a spádu v hornině tř. 3 Příplatek k cenám za lepivost horniny tř. 3</t>
  </si>
  <si>
    <t>29,19*0,3 'Přepočtené koeficientem množství</t>
  </si>
  <si>
    <t>39</t>
  </si>
  <si>
    <t>162201101</t>
  </si>
  <si>
    <t>Vodorovné přemístění do 20 m výkopku/sypaniny z horniny tř. 1 až 4</t>
  </si>
  <si>
    <t>-1528304005</t>
  </si>
  <si>
    <t>Vodorovné přemístění výkopku nebo sypaniny po suchu na obvyklém dopravním prostředku, bez naložení výkopku, avšak se složením bez rozhrnutí z horniny tř. 1 až 4 na vzdálenost do 20 m</t>
  </si>
  <si>
    <t>"zemní materiál na meziskládku a zpět pro opětovné použití"</t>
  </si>
  <si>
    <t>2*(17,95+2,12)</t>
  </si>
  <si>
    <t>6</t>
  </si>
  <si>
    <t>162201102R</t>
  </si>
  <si>
    <t>Vodorovné přemístění do 50 m výkopku/sypaniny z horniny tř. 1 až 4</t>
  </si>
  <si>
    <t>-2060545033</t>
  </si>
  <si>
    <t>Vodorovné přemístění výkopku nebo sypaniny po suchu na obvyklém dopravním prostředku, bez naložení výkopku, avšak se složením bez rozhrnutí z horniny tř. 1 až 4 na vzdálenost přes 20 do 50 m</t>
  </si>
  <si>
    <t>" ornice z meziskládky k místu rozprostření, viz příloha D.1.3"</t>
  </si>
  <si>
    <t>7</t>
  </si>
  <si>
    <t>162601102</t>
  </si>
  <si>
    <t>Vodorovné přemístění do 5000 m výkopku/sypaniny z horniny tř. 1 až 4</t>
  </si>
  <si>
    <t>197416871</t>
  </si>
  <si>
    <t>Vodorovné přemístění výkopku nebo sypaniny po suchu na obvyklém dopravním prostředku, bez naložení výkopku, avšak se složením bez rozhrnutí z horniny tř. 1 až 4 na vzdálenost přes 4 000 do 5 000 m</t>
  </si>
  <si>
    <t>"přebytečná zemina na skládku investora do 5 km"</t>
  </si>
  <si>
    <t>"zemina z odkopávky pro průleh"</t>
  </si>
  <si>
    <t>"zemina z rýhy (odpočet materiálu pro zásyp)"</t>
  </si>
  <si>
    <t>(26,19+3,0)-(2,12+17,95)</t>
  </si>
  <si>
    <t>8</t>
  </si>
  <si>
    <t>167101102R</t>
  </si>
  <si>
    <t>Nakládání výkopku z hornin tř. 1 až 4 přes 100 m3</t>
  </si>
  <si>
    <t>-1237671292</t>
  </si>
  <si>
    <t>Nakládání, skládání a překládání neulehlého výkopku nebo sypaniny nakládání, množství přes 100 m3, z hornin tř. 1 až 4</t>
  </si>
  <si>
    <t>"naložení ornice z meziskládky, viz příloha D.1.3"</t>
  </si>
  <si>
    <t>9</t>
  </si>
  <si>
    <t>171101101</t>
  </si>
  <si>
    <t>Uložení sypaniny z hornin soudržných do násypů zhutněných na 95 % PS</t>
  </si>
  <si>
    <t>-562412352</t>
  </si>
  <si>
    <t>Uložení sypaniny do násypů s rozprostřením sypaniny ve vrstvách a s hrubým urovnáním zhutněných s uzavřením povrchu násypu z hornin soudržných s předepsanou mírou zhutnění v procentech výsledků zkoušek Proctor-Standard (dále jen PS) na 95 % PS</t>
  </si>
  <si>
    <t>"zásyp se zhutněním na  93 % PS, pro průleh, výkaz"</t>
  </si>
  <si>
    <t>17,95</t>
  </si>
  <si>
    <t>10</t>
  </si>
  <si>
    <t>171201101</t>
  </si>
  <si>
    <t>Uložení sypaniny do násypů nezhutněných</t>
  </si>
  <si>
    <t>-2141025608</t>
  </si>
  <si>
    <t>Uložení sypaniny do násypů s rozprostřením sypaniny ve vrstvách a s hrubým urovnáním nezhutněných z jakýchkoliv hornin</t>
  </si>
  <si>
    <t>"přebytečná zemina na skládku investora do 5 km, viz příloha D.1.3"</t>
  </si>
  <si>
    <t>11</t>
  </si>
  <si>
    <t>174101101</t>
  </si>
  <si>
    <t>Zásyp jam, šachet rýh nebo kolem objektů sypaninou se zhutněním</t>
  </si>
  <si>
    <t>814334066</t>
  </si>
  <si>
    <t>Zásyp sypaninou z jakékoliv horniny s uložením výkopku ve vrstvách se zhutněním jam, šachet, rýh nebo kolem objektů v těchto vykopávkách</t>
  </si>
  <si>
    <t>"zásyp okolo chráničky DN 500, výkaz, viz příloha D.1.5"</t>
  </si>
  <si>
    <t>2,12</t>
  </si>
  <si>
    <t>12</t>
  </si>
  <si>
    <t>181301111</t>
  </si>
  <si>
    <t>Rozprostření ornice tl vrstvy do 100 mm pl přes 500 m2 v rovině nebo ve svahu do 1:5</t>
  </si>
  <si>
    <t>m2</t>
  </si>
  <si>
    <t>225428704</t>
  </si>
  <si>
    <t>Rozprostření a urovnání ornice v rovině nebo ve svahu sklonu do 1:5 při souvislé ploše přes 500 m2, tl. vrstvy do 100 mm</t>
  </si>
  <si>
    <t>"ohumusování v tl. do 100 mm (ornice z SO 01 a SO 02), výkaz, viz příloha D.3.1"</t>
  </si>
  <si>
    <t>"rozprostření ornice (sejmuté z průlehu) na pole"</t>
  </si>
  <si>
    <t>4420,0</t>
  </si>
  <si>
    <t>"ohumusování průlehu"</t>
  </si>
  <si>
    <t>744,0</t>
  </si>
  <si>
    <t>"úprava vtoku přejezdného žlabu"</t>
  </si>
  <si>
    <t>10,0</t>
  </si>
  <si>
    <t>"úprava výtoku přejezdného žlabu"</t>
  </si>
  <si>
    <t>1,56</t>
  </si>
  <si>
    <t>13</t>
  </si>
  <si>
    <t>181951102</t>
  </si>
  <si>
    <t>Úprava pláně v hornině tř. 1 až 4 se zhutněním</t>
  </si>
  <si>
    <t>752363692</t>
  </si>
  <si>
    <t>Úprava pláně vyrovnáním výškových rozdílů v hornině tř. 1 až 4 se zhutněním</t>
  </si>
  <si>
    <t>"přejezdný žlab - úprava základové spáry, výkaz"</t>
  </si>
  <si>
    <t>4,998</t>
  </si>
  <si>
    <t>"nájezdové rameno, výkaz"</t>
  </si>
  <si>
    <t>34,24</t>
  </si>
  <si>
    <t>14</t>
  </si>
  <si>
    <t>182101101</t>
  </si>
  <si>
    <t>Svahování v zářezech v hornině tř. 1 až 4</t>
  </si>
  <si>
    <t>1915062445</t>
  </si>
  <si>
    <t>Svahování trvalých svahů do projektovaných profilů s potřebným přemístěním výkopku při svahování v zářezech v hornině tř. 1 až 4</t>
  </si>
  <si>
    <t>"svahování výkopů průlehu, výkaz, viz příloha D.1.3"</t>
  </si>
  <si>
    <t>1472,08</t>
  </si>
  <si>
    <t>183403122</t>
  </si>
  <si>
    <t>Obdělání půdy rigolováním hl do 0,6 m v rovině a svahu do 1:5</t>
  </si>
  <si>
    <t>-1988385800</t>
  </si>
  <si>
    <t>Obdělání půdy rigolováním v rovině nebo na svahu do 1:5 hl. přes 400 do 600 mm</t>
  </si>
  <si>
    <t>"rozrušení podorničí naoráním - hloubkovým podrýváním do hl. 0,5 m, výkaz, viz příloha C.3.1"</t>
  </si>
  <si>
    <t>380,0</t>
  </si>
  <si>
    <t>16</t>
  </si>
  <si>
    <t>183403152</t>
  </si>
  <si>
    <t>Obdělání půdy vláčením v rovině a svahu do 1:5</t>
  </si>
  <si>
    <t>874367251</t>
  </si>
  <si>
    <t>Obdělání půdy vláčením v rovině nebo na svahu do 1:5</t>
  </si>
  <si>
    <t>"zavláčení všech ploch dotčených stavbou, viz příloha C.3.1"</t>
  </si>
  <si>
    <t>2490,0</t>
  </si>
  <si>
    <t>18</t>
  </si>
  <si>
    <t>Zemní práce - povrchové úpravy terénu</t>
  </si>
  <si>
    <t>17</t>
  </si>
  <si>
    <t>181411121</t>
  </si>
  <si>
    <t>Založení lučního trávníku výsevem plochy do 1000 m2 v rovině a ve svahu do 1:5</t>
  </si>
  <si>
    <t>-1829348498</t>
  </si>
  <si>
    <t>Založení trávníku na půdě předem připravené plochy do 1000 m2 výsevem včetně utažení lučního v rovině nebo na svahu do 1:5</t>
  </si>
  <si>
    <t>"výkaz, viz příloha C.3.1, D.1.1"</t>
  </si>
  <si>
    <t>"všechny plochy dotčené stavbou"</t>
  </si>
  <si>
    <t>M</t>
  </si>
  <si>
    <t>00572474R1</t>
  </si>
  <si>
    <t>osivo směs travinobylinná</t>
  </si>
  <si>
    <t>kg</t>
  </si>
  <si>
    <t>-1947937259</t>
  </si>
  <si>
    <t>"8 g směsi/ m2 (trávy 90 %, byliny 10 %), viz příloha D.1.1"</t>
  </si>
  <si>
    <t>2501,56</t>
  </si>
  <si>
    <t>2501,56*0,008 'Přepočtené koeficientem množství</t>
  </si>
  <si>
    <t>Zakládání</t>
  </si>
  <si>
    <t>19</t>
  </si>
  <si>
    <t>213311141</t>
  </si>
  <si>
    <t>Polštáře zhutněné pod základy ze štěrkopísku tříděného</t>
  </si>
  <si>
    <t>-2076064858</t>
  </si>
  <si>
    <t>"přejezdný žlab, podkladní ŠP podsyp tl. 100 mm, výkaz, viz příloha D.1.5"</t>
  </si>
  <si>
    <t>0,504</t>
  </si>
  <si>
    <t>20</t>
  </si>
  <si>
    <t>274321117</t>
  </si>
  <si>
    <t>Základové pasy, prahy, věnce a ostruhy mostních konstrukcí ze ŽB C 25/30</t>
  </si>
  <si>
    <t>1012188450</t>
  </si>
  <si>
    <t>Základové konstrukce z betonu železového pásy, prahy, věnce a ostruhy ve výkopu nebo na hlavách pilot C 25/30</t>
  </si>
  <si>
    <t>"základový pás výšky 300 mm z betonu C 25/30 XC4, výkaz, viz příloha D.1.5"</t>
  </si>
  <si>
    <t>1,554</t>
  </si>
  <si>
    <t>274354111</t>
  </si>
  <si>
    <t>Bednění základových pasů - zřízení</t>
  </si>
  <si>
    <t>-825369428</t>
  </si>
  <si>
    <t>Bednění základových konstrukcí pasů, prahů, věnců a ostruh zřízení</t>
  </si>
  <si>
    <t>"základový pás, výkaz, viz příloha D.1.5"</t>
  </si>
  <si>
    <t>2*4,0*0,3</t>
  </si>
  <si>
    <t>22</t>
  </si>
  <si>
    <t>274354211</t>
  </si>
  <si>
    <t>Bednění základových pasů - odstranění</t>
  </si>
  <si>
    <t>77748280</t>
  </si>
  <si>
    <t>Bednění základových konstrukcí pasů, prahů, věnců a ostruh odstranění bednění</t>
  </si>
  <si>
    <t>23</t>
  </si>
  <si>
    <t>274362021</t>
  </si>
  <si>
    <t>Výztuž základových pásů svařovanými sítěmi Kari</t>
  </si>
  <si>
    <t>t</t>
  </si>
  <si>
    <t>734579062</t>
  </si>
  <si>
    <t>Výztuž základů pasů ze svařovaných sítí z drátů typu KARI</t>
  </si>
  <si>
    <t>"výztuž základových pasů Kari sítí 100/100/8, výkaz, ztratné 5 %, viz příloha D.1.5"</t>
  </si>
  <si>
    <t>9,338*0,0079*1,05</t>
  </si>
  <si>
    <t>Svislé a kompletní konstrukce</t>
  </si>
  <si>
    <t>24</t>
  </si>
  <si>
    <t>320101112</t>
  </si>
  <si>
    <t>Osazení betonových a železobetonových prefabrikátů hmotnosti nad 1000 do 5000 kg</t>
  </si>
  <si>
    <t>-86860216</t>
  </si>
  <si>
    <t>Osazení betonových a železobetonových prefabrikátů hmotnosti jednotlivě přes 1 000 do 5 000 kg</t>
  </si>
  <si>
    <t>"osazení žlabů, výkaz, viz příloha D.1.5"</t>
  </si>
  <si>
    <t>2*0,22</t>
  </si>
  <si>
    <t>25</t>
  </si>
  <si>
    <t>59228436R</t>
  </si>
  <si>
    <t>prefabrikovaný žlab 450x420x2000mm včetně ocelové pozinkované mříže</t>
  </si>
  <si>
    <t>soubor</t>
  </si>
  <si>
    <t>1253217752</t>
  </si>
  <si>
    <t>"dodávka žlabu pro přejezdný žlab včetně dopravy, viz příloha D.1.5"</t>
  </si>
  <si>
    <t>26</t>
  </si>
  <si>
    <t>321213234</t>
  </si>
  <si>
    <t>Zdivo nadzákladové z lomového kamene vodních staveb rubové se zatřením na maltu MC 25</t>
  </si>
  <si>
    <t>-1159614978</t>
  </si>
  <si>
    <t>Zdivo nadzákladové z lomového kamene vodních staveb přehrad, jezů a plavebních komor, spodní stavby vodních elektráren, odběrných věží a výpustných zařízení, opěrných zdí, šachet, šachtic a ostatních konstrukcí rubové z lomového kamene lomařsky upraveného se zatřením spár, na maltu cementovou MC 25</t>
  </si>
  <si>
    <t>"čelo žlabu - zdivo tl. 300 mm z kamene na MC 20, výkaz, viz příloha D.1.5"</t>
  </si>
  <si>
    <t>0,912</t>
  </si>
  <si>
    <t>Vodorovné konstrukce</t>
  </si>
  <si>
    <t>27</t>
  </si>
  <si>
    <t>451571111</t>
  </si>
  <si>
    <t>Lože pod dlažby ze štěrkopísku vrstva tl do 100 mm</t>
  </si>
  <si>
    <t>-492000235</t>
  </si>
  <si>
    <t>Lože pod dlažby ze štěrkopísků, tl. vrstvy do 100 mm</t>
  </si>
  <si>
    <t>"podsyp pod dlažbu přejezdného žlabu, výkaz, viz příloha D.1.5"</t>
  </si>
  <si>
    <t>3,248</t>
  </si>
  <si>
    <t>2,328</t>
  </si>
  <si>
    <t>28</t>
  </si>
  <si>
    <t>457532113</t>
  </si>
  <si>
    <t>Filtrační vrstvy z hrubého drceného kameniva se zhutněním frakce 63 až 125 mm</t>
  </si>
  <si>
    <t>-653301165</t>
  </si>
  <si>
    <t>Filtrační vrstvy jakékoliv tloušťky a sklonu z hrubého drceného kameniva se zhutněním do 10 pojezdů/m3, frakce 63-125 mm</t>
  </si>
  <si>
    <t>"přechodový klín z kamenivy 63/125 hutněný, výkaz, viz příloha D.1.5"</t>
  </si>
  <si>
    <t>1,054</t>
  </si>
  <si>
    <t>29</t>
  </si>
  <si>
    <t>465511227</t>
  </si>
  <si>
    <t>Dlažba z lomového kamene na sucho s vyklínováním a vyplněním spár tl 250 mm</t>
  </si>
  <si>
    <t>479470272</t>
  </si>
  <si>
    <t>Dlažba z lomového kamene lomařsky upraveného na sucho s vyklínováním kamenem, s vyplněním spár těženým kamenivem, drnem nebo ornicí s osetím, tl. kamene 250 mm</t>
  </si>
  <si>
    <t>"dlažba nasucho tl. 200 - 250 mm (spáry vyplněné štěrkem fr. 4/8), výkaz, viz příloha D.1.5"</t>
  </si>
  <si>
    <t>Komunikace pozemní</t>
  </si>
  <si>
    <t>30</t>
  </si>
  <si>
    <t>564730111</t>
  </si>
  <si>
    <t>Podklad z kameniva hrubého drceného vel. 16-32 mm tl 100 mm</t>
  </si>
  <si>
    <t>-1434782079</t>
  </si>
  <si>
    <t>Podklad nebo kryt z kameniva hrubého drceného vel. 16-32 mm s rozprostřením a zhutněním, po zhutnění tl. 100 mm</t>
  </si>
  <si>
    <t>"zhutněný štěrk pro zpevnění nájezdového ramena, výkaz, viz příloha D.1.5"</t>
  </si>
  <si>
    <t>7,344/0,1</t>
  </si>
  <si>
    <t>31</t>
  </si>
  <si>
    <t>564761111</t>
  </si>
  <si>
    <t>Podklad z kameniva hrubého drceného vel. 32-63 mm tl 200 mm</t>
  </si>
  <si>
    <t>1281820769</t>
  </si>
  <si>
    <t>Podklad nebo kryt z kameniva hrubého drceného vel. 32-63 mm s rozprostřením a zhutněním, po zhutnění tl. 200 mm</t>
  </si>
  <si>
    <t>7,344/0,2</t>
  </si>
  <si>
    <t>Trubní vedení</t>
  </si>
  <si>
    <t>32</t>
  </si>
  <si>
    <t>899914111R</t>
  </si>
  <si>
    <t>Montáž ocelové chráničky DN 125</t>
  </si>
  <si>
    <t>m</t>
  </si>
  <si>
    <t>-1433868695</t>
  </si>
  <si>
    <t>"osazení dělené chráničky - plynovod PE DN 63, výkaz, viz příloha D.1.5"</t>
  </si>
  <si>
    <t>2,0</t>
  </si>
  <si>
    <t>33</t>
  </si>
  <si>
    <t>R1002</t>
  </si>
  <si>
    <t>chránička dělená ocelová DN 125</t>
  </si>
  <si>
    <t>-596783564</t>
  </si>
  <si>
    <t>"dodávka chráničky (cena včetně dopravy), výkaz, viz příloha D.1.5"</t>
  </si>
  <si>
    <t>" chránička dělená ocelová DN 125 pro plynovod DN 125 pro plynovod PE DN 63"</t>
  </si>
  <si>
    <t>"délka jednoho kompletu je 2,0 m, soubor obsahuje 1 komplet"</t>
  </si>
  <si>
    <t>34</t>
  </si>
  <si>
    <t>899914116R</t>
  </si>
  <si>
    <t>Montáž ocelové dělené chráničky DN 500 včetně tepelné izolace</t>
  </si>
  <si>
    <t>405325422</t>
  </si>
  <si>
    <t>"pro vedení vodovodního řádu PVC DN 110, výkaz, viz příloha D.1.5"</t>
  </si>
  <si>
    <t>4,0</t>
  </si>
  <si>
    <t>35</t>
  </si>
  <si>
    <t>R1001</t>
  </si>
  <si>
    <t>chránička dělená ocelová DN 500 včetně tepelné izolace</t>
  </si>
  <si>
    <t>-1449834026</t>
  </si>
  <si>
    <t>" chránička dělená ocelová DN 500 včetně tepelné izolace pro vedení vodovodního řádu PVC DN 110"</t>
  </si>
  <si>
    <t>"délka jednoho kompletu je 2,0 m, soubor obsahuje 2 komplety"</t>
  </si>
  <si>
    <t>Ostatní konstrukce a práce, bourání</t>
  </si>
  <si>
    <t>36</t>
  </si>
  <si>
    <t>919535556</t>
  </si>
  <si>
    <t>Obetonování trubního propustku betonem se zvýšenými nároky na prostředí tř. C 25/30</t>
  </si>
  <si>
    <t>-1655903376</t>
  </si>
  <si>
    <t>Obetonování trubního propustku betonem prostým se zvýšenými nároky na prostředí tř. C 25/30</t>
  </si>
  <si>
    <t>"přejezdný žlab - úprava vtoku obetonováním chráničky bet C 25/30 XC4 (dno vtoku), výkaz, viz příloha D.1.5"</t>
  </si>
  <si>
    <t>0,1</t>
  </si>
  <si>
    <t>37</t>
  </si>
  <si>
    <t>931994171</t>
  </si>
  <si>
    <t>Těsnění pracovní spáry betonové konstrukce asfaltovým izolačním pásem š do 500 mm</t>
  </si>
  <si>
    <t>-211713427</t>
  </si>
  <si>
    <t>Těsnění spáry betonové konstrukce pásy, profily, tmely pásem izolačním asfaltovaným šířky do 500 mm spáry pracovní</t>
  </si>
  <si>
    <t>"přejezdný žlab, viz příloha D.1.5"</t>
  </si>
  <si>
    <t>0,7</t>
  </si>
  <si>
    <t>998</t>
  </si>
  <si>
    <t>Přesun hmot</t>
  </si>
  <si>
    <t>38</t>
  </si>
  <si>
    <t>998318011</t>
  </si>
  <si>
    <t>Přesun hmot pro meliorační kanály</t>
  </si>
  <si>
    <t>-457681991</t>
  </si>
  <si>
    <t>Přesun hmot pro meliorační kanály dopravní vzdálenost do 1 000 m</t>
  </si>
  <si>
    <t>2. - SO 02 Úprava odpadního příkopu</t>
  </si>
  <si>
    <t xml:space="preserve">    997 - Přesun sutě</t>
  </si>
  <si>
    <t>112201101</t>
  </si>
  <si>
    <t>Odstranění pařezů D do 300 mm</t>
  </si>
  <si>
    <t>kus</t>
  </si>
  <si>
    <t>115075492</t>
  </si>
  <si>
    <t>Odstranění pařezů s jejich vykopáním, vytrháním nebo odstřelením, s přesekáním kořenů průměru přes 100 do 300 mm</t>
  </si>
  <si>
    <t>"odstranění pařezů v trase příkopu, viz příloha C.3.1"</t>
  </si>
  <si>
    <t>113154121</t>
  </si>
  <si>
    <t>Frézování živičného krytu tl 30 mm pruh š 1 m pl do 500 m2 bez překážek v trase</t>
  </si>
  <si>
    <t>-1827891485</t>
  </si>
  <si>
    <t>Frézování živičného podkladu nebo krytu s naložením na dopravní prostředek plochy do 500 m2 bez překážek v trase pruhu šířky přes 0,5 m do 1 m, tloušťky vrstvy do 30 mm</t>
  </si>
  <si>
    <t>"odstranění povrchu vozovky nad propustkem v tl. 20 mm, viz příloha D.2.2"</t>
  </si>
  <si>
    <t>10,40*2,62</t>
  </si>
  <si>
    <t>113154124</t>
  </si>
  <si>
    <t>Frézování živičného krytu tl 100 mm pruh š 1 m pl do 500 m2 bez překážek v trase</t>
  </si>
  <si>
    <t>-245258597</t>
  </si>
  <si>
    <t>Frézování živičného podkladu nebo krytu s naložením na dopravní prostředek plochy do 500 m2 bez překážek v trase pruhu šířky přes 0,5 m do 1 m, tloušťky vrstvy 100 mm</t>
  </si>
  <si>
    <t>"odstranění povrchu vozovky nad propustkem v tl. 100 mm, viz příloha D.2.2"</t>
  </si>
  <si>
    <t>120951113</t>
  </si>
  <si>
    <t>Bourání zdiva kamenného v odkopávkách nebo prokopávkách na MC strojně</t>
  </si>
  <si>
    <t>78514978</t>
  </si>
  <si>
    <t>Bourání konstrukcí v odkopávkách a prokopávkách s přemístěním suti na hromady na vzdálenost do 20 m nebo s naložením na dopravní prostředek strojně ze zdiva kamenného, pro jakýkoliv druh kamene na maltu cementovou</t>
  </si>
  <si>
    <t>"odstranění čela stávajícího propustku z kamene, viz příloha D.2.2"</t>
  </si>
  <si>
    <t>0,44</t>
  </si>
  <si>
    <t>120951121</t>
  </si>
  <si>
    <t>Bourání zdiva z betonu prostého neprokládaného v odkopávkách nebo prokopávkách strojně</t>
  </si>
  <si>
    <t>1423198010</t>
  </si>
  <si>
    <t>Bourání konstrukcí v odkopávkách a prokopávkách s přemístěním suti na hromady na vzdálenost do 20 m nebo s naložením na dopravní prostředek strojně z betonu prostého neprokládaného</t>
  </si>
  <si>
    <t>"odstranění betonu - obetonování stávajícího propustku, viz příloha D.2.2"</t>
  </si>
  <si>
    <t>121101102</t>
  </si>
  <si>
    <t>Sejmutí ornice s přemístěním na vzdálenost do 100 m</t>
  </si>
  <si>
    <t>Sejmutí ornice nebo lesní půdy s vodorovným přemístěním na hromady v místě upotřebení nebo na dočasné či trvalé skládky se složením, na vzdálenost přes 50 do 100 m</t>
  </si>
  <si>
    <t>"skrývka ornice v příkopu, výkaz, viz příloha D.1.3"</t>
  </si>
  <si>
    <t>164,26</t>
  </si>
  <si>
    <t>122201101</t>
  </si>
  <si>
    <t>Odkopávky a prokopávky nezapažené v hornině tř. 3 objem do 100 m3</t>
  </si>
  <si>
    <t>1761624012</t>
  </si>
  <si>
    <t>Odkopávky a prokopávky nezapažené s přehozením výkopku na vzdálenost do 3 m nebo s naložením na dopravní prostředek v hornině tř. 3 do 100 m3</t>
  </si>
  <si>
    <t>"odstranění zeminy okolo stávajícího propadlého bet. propustku, výkaz, viz příloha D.1.3"</t>
  </si>
  <si>
    <t>3,444</t>
  </si>
  <si>
    <t>3,444*0,3 'Přepočtené koeficientem množství</t>
  </si>
  <si>
    <t>132201101</t>
  </si>
  <si>
    <t>Hloubení rýh š do 600 mm v hornině tř. 3 objemu do 100 m3</t>
  </si>
  <si>
    <t>311096048</t>
  </si>
  <si>
    <t>Hloubení zapažených i nezapažených rýh šířky do 600 mm s urovnáním dna do předepsaného profilu a spádu v hornině tř. 3 do 100 m3</t>
  </si>
  <si>
    <t>"úprava příkopu - rýha pro betonový práh, výkaz, viz příloha D.1.4"</t>
  </si>
  <si>
    <t>0,62</t>
  </si>
  <si>
    <t>"rýha pro čela propustku DN 400, viz příloha D.1.2"</t>
  </si>
  <si>
    <t>0,696</t>
  </si>
  <si>
    <t>132201109</t>
  </si>
  <si>
    <t>Příplatek za lepivost k hloubení rýh š do 600 mm v hornině tř. 3</t>
  </si>
  <si>
    <t>-987465784</t>
  </si>
  <si>
    <t>Hloubení zapažených i nezapažených rýh šířky do 600 mm s urovnáním dna do předepsaného profilu a spádu v hornině tř. 3 Příplatek k cenám za lepivost horniny tř. 3</t>
  </si>
  <si>
    <t>1,316*0,3 'Přepočtené koeficientem množství</t>
  </si>
  <si>
    <t>"pro propustek, výkaz, viz příloha D.2.2"</t>
  </si>
  <si>
    <t>29,25</t>
  </si>
  <si>
    <t>29,25*0,3 'Přepočtené koeficientem množství</t>
  </si>
  <si>
    <t>162201102</t>
  </si>
  <si>
    <t>1006577333</t>
  </si>
  <si>
    <t>"materiál pro zásyp propustku DN 600 na meziskládku a zpět"</t>
  </si>
  <si>
    <t>2*2,31</t>
  </si>
  <si>
    <t>162301101R</t>
  </si>
  <si>
    <t>Vodorovné přemístění do 500 m výkopku/sypaniny z horniny tř. 1 až 4</t>
  </si>
  <si>
    <t>-563899476</t>
  </si>
  <si>
    <t>Vodorovné přemístění výkopku nebo sypaniny po suchu na obvyklém dopravním prostředku, bez naložení výkopku, avšak se složením bez rozhrnutí z horniny tř. 1 až 4 na vzdálenost přes 50 do 500 m</t>
  </si>
  <si>
    <t>" viz příloha D.1.3"</t>
  </si>
  <si>
    <t>"ornice z meziskládky zpět pro rozprostření do objektu SO 02"</t>
  </si>
  <si>
    <t>17,26</t>
  </si>
  <si>
    <t>"ornice z meziskládky zpět pro rozprostření do objektu SO 01 (odpočet ornice použité v SO 02)"</t>
  </si>
  <si>
    <t>164,26-17,26</t>
  </si>
  <si>
    <t>162301421</t>
  </si>
  <si>
    <t>Vodorovné přemístění pařezů do 5 km D do 300 mm</t>
  </si>
  <si>
    <t>-1710275711</t>
  </si>
  <si>
    <t>Vodorovné přemístění větví, kmenů nebo pařezů s naložením, složením a dopravou do 5000 m pařezů kmenů, průměru přes 100 do 300 mm</t>
  </si>
  <si>
    <t>"odstraněné pařezy na skládku investora, viz příloha C.3.1"</t>
  </si>
  <si>
    <t>-983664472</t>
  </si>
  <si>
    <t>"zemní materiál na skádku investora do 5 km"</t>
  </si>
  <si>
    <t>"přebytečná zemina"</t>
  </si>
  <si>
    <t>3,444+0,62+0,696+29,25</t>
  </si>
  <si>
    <t>"materiál ze zrušeného stávajícího propustku dl. 4,65 m"</t>
  </si>
  <si>
    <t>0,293</t>
  </si>
  <si>
    <t>"odpočet materiálu pro zásyp propustku DN 600"</t>
  </si>
  <si>
    <t>-2,31</t>
  </si>
  <si>
    <t>167101101</t>
  </si>
  <si>
    <t>Nakládání výkopku z hornin tř. 1 až 4 do 100 m3</t>
  </si>
  <si>
    <t>-1825763884</t>
  </si>
  <si>
    <t>Nakládání, skládání a překládání neulehlého výkopku nebo sypaniny nakládání, množství do 100 m3, z hornin tř. 1 až 4</t>
  </si>
  <si>
    <t>"zemní materiál ze zrušeného stávajícího propustku dl. 4,65 m"</t>
  </si>
  <si>
    <t>1446418233</t>
  </si>
  <si>
    <t>-1573664351</t>
  </si>
  <si>
    <t>"zásyp propustku DN 600, viz příloha D.1.2"</t>
  </si>
  <si>
    <t>2,31</t>
  </si>
  <si>
    <t>"viz příloha D.2.2"</t>
  </si>
  <si>
    <t>"zemina z odkopávky"</t>
  </si>
  <si>
    <t>"zemina z rýh"</t>
  </si>
  <si>
    <t>0,62+0,696+29,25</t>
  </si>
  <si>
    <t>"materiál z pročištění stávajícího propustku dl. 4,65 m"</t>
  </si>
  <si>
    <t>182301121</t>
  </si>
  <si>
    <t>Rozprostření ornice pl do 500 m2 ve svahu přes 1:5 tl vrstvy do 100 mm</t>
  </si>
  <si>
    <t>Rozprostření a urovnání ornice ve svahu sklonu přes 1:5 při souvislé ploše do 500 m2, tl. vrstvy do 100 mm</t>
  </si>
  <si>
    <t>"úprava příkopu - ohumusování v tl. 100 mm, výkaz, viz příloha D.1.3"</t>
  </si>
  <si>
    <t>"rozprostření ornice ve svahu 1 : 1 až 1 : 1,5"</t>
  </si>
  <si>
    <t>172,60</t>
  </si>
  <si>
    <t>"propustek - úprava základové spáry, výkaz"</t>
  </si>
  <si>
    <t>20,364</t>
  </si>
  <si>
    <t>"úprava příkopu, viz příloha D.1.3"</t>
  </si>
  <si>
    <t>217,16</t>
  </si>
  <si>
    <t>181411123</t>
  </si>
  <si>
    <t>Založení lučního trávníku výsevem plochy do 1000 m2 ve svahu do 1:1</t>
  </si>
  <si>
    <t>-1480609388</t>
  </si>
  <si>
    <t>Založení trávníku na půdě předem připravené plochy do 1000 m2 výsevem včetně utažení lučního na svahu přes 1:2 do 1:1</t>
  </si>
  <si>
    <t>"úprava příkopu, výkaz, viz příloha C.3.1"</t>
  </si>
  <si>
    <t>355,07</t>
  </si>
  <si>
    <t>00572474</t>
  </si>
  <si>
    <t>osivo směs travní krajinná-svahová</t>
  </si>
  <si>
    <t>"protierozní směs, 20 g směsi / m2, viz příloha D.1.1"</t>
  </si>
  <si>
    <t>355,070</t>
  </si>
  <si>
    <t>355,07*0,02 'Přepočtené koeficientem množství</t>
  </si>
  <si>
    <t>213141112</t>
  </si>
  <si>
    <t>Zřízení vrstvy z geotextilie v rovině nebo ve sklonu do 1:5 š do 6 m</t>
  </si>
  <si>
    <t>-946469094</t>
  </si>
  <si>
    <t>Zřízení vrstvy z geotextilie filtrační, separační, odvodňovací, ochranné, výztužné nebo protierozní v rovině nebo ve sklonu do 1:5, šířky přes 3 do 6 m</t>
  </si>
  <si>
    <t>"povrch rozptylovací jámy - filtrační a separační geotextilie na rozhraní kameniva a humusové vrstvy, výkaz, viz příloha D.1.3"</t>
  </si>
  <si>
    <t>28,0</t>
  </si>
  <si>
    <t>69311082</t>
  </si>
  <si>
    <t>geotextilie netkaná separační, ochranná, filtrační, drenážní PP 500g/m2</t>
  </si>
  <si>
    <t>-913235490</t>
  </si>
  <si>
    <t>"dodávka filtrační a separační geotextilie - povrch rozptylovací jámy, výkaz, viz příloha D.1.3"</t>
  </si>
  <si>
    <t>28*1,2 'Přepočtené koeficientem množství</t>
  </si>
  <si>
    <t>273362021</t>
  </si>
  <si>
    <t>Výztuž základových desek svařovanými sítěmi Kari</t>
  </si>
  <si>
    <t>1391552658</t>
  </si>
  <si>
    <t>Výztuž základů desek ze svařovaných sítí z drátů typu KARI</t>
  </si>
  <si>
    <t>"výztuž bet. podkladu pod dlažbu - KARI KY 49 (s oky 100 x 100, drát prům. 8 mm), ztratné 5 %,  viz příloha D.2.2"</t>
  </si>
  <si>
    <t>"čela propustku"</t>
  </si>
  <si>
    <t>4,76*0,0079*1,05</t>
  </si>
  <si>
    <t>274311125</t>
  </si>
  <si>
    <t>Základové pasy, prahy, věnce a ostruhy z betonu prostého C 16/20</t>
  </si>
  <si>
    <t>549236019</t>
  </si>
  <si>
    <t>Základové konstrukce z betonu prostého pasy, prahy, věnce a ostruhy ve výkopu nebo na hlavách pilot C 16/20</t>
  </si>
  <si>
    <t>"betonový práh z bet. C 16/20 XC2"</t>
  </si>
  <si>
    <t>"úprava příkopu, výkaz, viz příloha D.1.4"</t>
  </si>
  <si>
    <t>"práh pod čely propustku DN 400, viz příloha D.1.2"</t>
  </si>
  <si>
    <t>0,352</t>
  </si>
  <si>
    <t>"základový pás čela propustku výšky 300 mm z betonu C 25/30 XC4 XF3, výkaz, viz příloha D.2.2"</t>
  </si>
  <si>
    <t>1,275</t>
  </si>
  <si>
    <t>"výztuž základových pasů Kari sítí 100/100/8, výkaz, ztratné 5 %, viz příloha D.2.2"</t>
  </si>
  <si>
    <t>78,7232*0,0079*1,05</t>
  </si>
  <si>
    <t>334351112</t>
  </si>
  <si>
    <t>Bednění systémové mostních opěr a úložných prahů z překližek pro ŽB - zřízení</t>
  </si>
  <si>
    <t>-2119020113</t>
  </si>
  <si>
    <t>Bednění mostních opěr a úložných prahů ze systémového bednění zřízení z překližek, pro železobeton</t>
  </si>
  <si>
    <t>"propustek, výkaz, viz příloha D.2.2"</t>
  </si>
  <si>
    <t>33,9456</t>
  </si>
  <si>
    <t>334351211</t>
  </si>
  <si>
    <t>Bednění systémové mostních opěr a úložných prahů z překližek - odstranění</t>
  </si>
  <si>
    <t>1023201227</t>
  </si>
  <si>
    <t>Bednění mostních opěr a úložných prahů ze systémového bednění odstranění z překližek</t>
  </si>
  <si>
    <t>45131211R</t>
  </si>
  <si>
    <t>Podklad pod dlažbu z betonu prostého C 16/20 tl přes 100 do 150 mm</t>
  </si>
  <si>
    <t>126107648</t>
  </si>
  <si>
    <t>"úprava příkopu - C 16/20 XC2, výkaz, viz příloha D.1.3"</t>
  </si>
  <si>
    <t>"lože pod žlabovky (16,40 m3)"</t>
  </si>
  <si>
    <t>110,0</t>
  </si>
  <si>
    <t>"lože pod dlažbu z kamene do betonu"</t>
  </si>
  <si>
    <t>1,28/0,1</t>
  </si>
  <si>
    <t>"lože pod dlažbu z kamene do betonu pro propustek DN 600, viz příloha D.1.2"</t>
  </si>
  <si>
    <t>2,19</t>
  </si>
  <si>
    <t>451315114</t>
  </si>
  <si>
    <t>Podkladní nebo výplňová vrstva z betonu C 12/15 tl do 100 mm</t>
  </si>
  <si>
    <t>-1643664502</t>
  </si>
  <si>
    <t>Podkladní a výplňové vrstvy z betonu prostého tloušťky do 100 mm, z betonu C 12/15</t>
  </si>
  <si>
    <t>"podkladní a vyrovnávací beton (propustek), výkaz, viz příloha D.2.2"</t>
  </si>
  <si>
    <t>2,0364</t>
  </si>
  <si>
    <t>451317112</t>
  </si>
  <si>
    <t>Podklad pod dlažbu z betonu prostého pro prostředí s mrazovými cykly C 25/30 tl přes 100 do 150 mm</t>
  </si>
  <si>
    <t>1124537996</t>
  </si>
  <si>
    <t>Podklad pod dlažbu z betonu prostého pro prostředí s mrazovými cykly tř. C 25/30 tl. přes 100 do 150 mm</t>
  </si>
  <si>
    <t>"podklad pod dlažbu z do betonu C 25/30 XC4, XF3, viz příloha D.2.2"</t>
  </si>
  <si>
    <t>3,7875</t>
  </si>
  <si>
    <t>"podsyp pod dlažbu nasucho tl. 250 mm, výkaz, viz příloha D.1.3"</t>
  </si>
  <si>
    <t>"úprava příkopu"</t>
  </si>
  <si>
    <t>85,90</t>
  </si>
  <si>
    <t>451571221</t>
  </si>
  <si>
    <t>Podklad pod dlažbu ze štěrkopísku tl do 100 mm</t>
  </si>
  <si>
    <t>-1940460657</t>
  </si>
  <si>
    <t>Podklad pod dlažbu ze štěrkopísku tl. do 100 mm</t>
  </si>
  <si>
    <t>"podklad pod žlabovky, viz příloha D.1.3"</t>
  </si>
  <si>
    <t>24,06</t>
  </si>
  <si>
    <t>451575111</t>
  </si>
  <si>
    <t>Podkladní vrstva tl do 250 mm ze štěrkopísku</t>
  </si>
  <si>
    <t>187619397</t>
  </si>
  <si>
    <t>Podkladní vrstva tl. do 250 mm s dodáním hmot, s jejich rozprostřením a zhutněním a s urovnáním horní plochy ze štěrkopísku</t>
  </si>
  <si>
    <t>"pod propustek DN 600, výkaz, viz příloha D.1.2"</t>
  </si>
  <si>
    <t>0,852</t>
  </si>
  <si>
    <t>40</t>
  </si>
  <si>
    <t>452111121</t>
  </si>
  <si>
    <t>Osazení betonových pražců otevřený výkop pl do 50000 mm2</t>
  </si>
  <si>
    <t>1202418625</t>
  </si>
  <si>
    <t>Osazení betonových dílců pražců pod potrubí v otevřeném výkopu, průřezové plochy přes 25000 do 50000 mm2</t>
  </si>
  <si>
    <t>"osazení pražců pod potrubí propustku, výkaz, viz příloha D.2.2"</t>
  </si>
  <si>
    <t>41</t>
  </si>
  <si>
    <t>59223734</t>
  </si>
  <si>
    <t>podkladek pod trouby betonové/ŽB DN 600-800</t>
  </si>
  <si>
    <t>-1907729805</t>
  </si>
  <si>
    <t>"pražce pod potrubí propustku, výkaz, viz příloha D.2.2"</t>
  </si>
  <si>
    <t>42</t>
  </si>
  <si>
    <t>457542111</t>
  </si>
  <si>
    <t>Filtrační vrstvy ze štěrkodrti se zhutněním frakce od 0 až 22 do 0 až 63 mm</t>
  </si>
  <si>
    <t>Filtrační vrstvy jakékoliv tloušťky a sklonu ze štěrkodrti se zhutněním do 10 pojezdů/m3, frakce od 0-22 do 0-63 mm</t>
  </si>
  <si>
    <t>"zásyp stavební rýhy štěrkodtí 32/63 hutněný, výkaz, viz příloha D.2.2"</t>
  </si>
  <si>
    <t>9,645</t>
  </si>
  <si>
    <t>43</t>
  </si>
  <si>
    <t>462511161</t>
  </si>
  <si>
    <t>Zához z lomového kamene tříděného hmotnost kamenů do 80 kg bez výplně</t>
  </si>
  <si>
    <t>1614517607</t>
  </si>
  <si>
    <t>Zához z lomového kamene neupraveného provedený ze břehu nebo z lešení, do sucha nebo do vody tříděného, hmotnost jednotlivých kamenů do 80 kg bez výplně mezer</t>
  </si>
  <si>
    <t>"zásyp rozptylovací jámy na konci úpravy, výkaz, viz příloha D.2.2"</t>
  </si>
  <si>
    <t>9,85</t>
  </si>
  <si>
    <t>44</t>
  </si>
  <si>
    <t>462511169</t>
  </si>
  <si>
    <t>Příplatek za urovnání líce záhozu z lomového kamene tříděného</t>
  </si>
  <si>
    <t>519458679</t>
  </si>
  <si>
    <t>Zához z lomového kamene neupraveného provedený ze břehu nebo z lešení, do sucha nebo do vody tříděného, hmotnost jednotlivých kamenů do 80 kg Příplatek k cenám za urovnání líce záhozu</t>
  </si>
  <si>
    <t>"zásyp rozptylovací jámy na konci úpravy, viz příloha D.2.2"</t>
  </si>
  <si>
    <t>22,0</t>
  </si>
  <si>
    <t>45</t>
  </si>
  <si>
    <t>"dlažba nasucho tl. 250 mm, výkaz, viz příloha D.1.3"</t>
  </si>
  <si>
    <t>46</t>
  </si>
  <si>
    <t>465513227</t>
  </si>
  <si>
    <t>Dlažba z lomového kamene na cementovou maltu s vyspárováním tl 250 mm pro hydromeliorace</t>
  </si>
  <si>
    <t>346287495</t>
  </si>
  <si>
    <t>Dlažba z lomového kamene lomařsky upraveného na cementovou maltu, s vyspárováním cementovou maltou, tl. kamene 250 mm</t>
  </si>
  <si>
    <t>"dlažba do betonu tl. 250 mm, výkaz, viz příloha D.1.3"</t>
  </si>
  <si>
    <t>8,50</t>
  </si>
  <si>
    <t>"dlažba do betonu pro propustek DN 600, viz příloha D.1.2"</t>
  </si>
  <si>
    <t>47</t>
  </si>
  <si>
    <t>465513227R</t>
  </si>
  <si>
    <t>1119634724</t>
  </si>
  <si>
    <t>"dlažba  vyspárovaná MC 20 T50 tl. 250 mm, výkaz, viz příloha D.2.2"</t>
  </si>
  <si>
    <t>48</t>
  </si>
  <si>
    <t>565165111</t>
  </si>
  <si>
    <t>Asfaltový beton vrstva podkladní ACP 16 (obalované kamenivo OKS) tl 80 mm š do 3 m</t>
  </si>
  <si>
    <t>1130250927</t>
  </si>
  <si>
    <t>Asfaltový beton vrstva podkladní ACP 16 (obalované kamenivo střednězrnné - OKS) s rozprostřením a zhutněním v pruhu šířky do 3 m, po zhutnění tl. 80 mm</t>
  </si>
  <si>
    <t>"nové vrstvy asfaltové vozovky, výkaz, viz příloha D.2.2"</t>
  </si>
  <si>
    <t>1,456/0,08</t>
  </si>
  <si>
    <t>49</t>
  </si>
  <si>
    <t>573211109</t>
  </si>
  <si>
    <t>Postřik živičný spojovací z asfaltu v množství 0,50 kg/m2</t>
  </si>
  <si>
    <t>-818107945</t>
  </si>
  <si>
    <t>Postřik spojovací PS bez posypu kamenivem z asfaltu silničního, v množství 0,50 kg/m2</t>
  </si>
  <si>
    <t>26,0</t>
  </si>
  <si>
    <t>50</t>
  </si>
  <si>
    <t>577134211</t>
  </si>
  <si>
    <t>Asfaltový beton vrstva obrusná ACO 11 (ABS) tř. II tl 40 mm š do 3 m z nemodifikovaného asfaltu</t>
  </si>
  <si>
    <t>1436486531</t>
  </si>
  <si>
    <t>Asfaltový beton vrstva obrusná ACO 11 (ABS) s rozprostřením a se zhutněním z nemodifikovaného asfaltu v pruhu šířky do 3 m tř. II, po zhutnění tl. 40 mm</t>
  </si>
  <si>
    <t>"nové vrstvy asfaltové vozovky (1,144 m3), výkaz, viz příloha D.2.2"</t>
  </si>
  <si>
    <t>51</t>
  </si>
  <si>
    <t>810361111</t>
  </si>
  <si>
    <t>Přeseknutí betonové trouby DN do 250 mm</t>
  </si>
  <si>
    <t>1718139168</t>
  </si>
  <si>
    <t>Přeseknutí betonové trouby v rovině kolmé nebo skloněné k ose trouby, se začištěním DN do 250 mm</t>
  </si>
  <si>
    <t>"seříznutí stávající bet. výustě DN 100 mm, viz příloha D.1.3"</t>
  </si>
  <si>
    <t>52</t>
  </si>
  <si>
    <t>810391111</t>
  </si>
  <si>
    <t>Přeseknutí betonové trouby DN nad 250 do 400 mm</t>
  </si>
  <si>
    <t>161693549</t>
  </si>
  <si>
    <t>Přeseknutí betonové trouby v rovině kolmé nebo skloněné k ose trouby, se začištěním DN přes 250 do 400 mm</t>
  </si>
  <si>
    <t>"zaříznutí stávající bet. výustě DN 400 mm, viz příloha D.2.2"</t>
  </si>
  <si>
    <t>53</t>
  </si>
  <si>
    <t>810391811</t>
  </si>
  <si>
    <t>Bourání stávajícího potrubí z betonu DN přes 200 do 400</t>
  </si>
  <si>
    <t>1991314614</t>
  </si>
  <si>
    <t>Bourání stávajícího potrubí z betonu v otevřeném výkopu DN přes 200 do 400</t>
  </si>
  <si>
    <t>"odstranění stávajícího propadlého bet. propustku DN 300, viz příloha D.1.3"</t>
  </si>
  <si>
    <t>4,1</t>
  </si>
  <si>
    <t>"odstranění stávajícího bet. propustku DN 400, viz příloha D.1.2"</t>
  </si>
  <si>
    <t>4,65</t>
  </si>
  <si>
    <t>54</t>
  </si>
  <si>
    <t>820441113</t>
  </si>
  <si>
    <t>Přeseknutí železobetonové trouby DN nad 400 do 600 mm</t>
  </si>
  <si>
    <t>-1415254160</t>
  </si>
  <si>
    <t>Přeseknutí železobetonové trouby v rovině kolmé nebo skloněné k ose trouby, se začištěním DN přes 400 do 600 mm</t>
  </si>
  <si>
    <t>"šikmé zaříznutí bet. trouby DN 600 mm, viz příloha D.2.2"</t>
  </si>
  <si>
    <t>55</t>
  </si>
  <si>
    <t>871365811</t>
  </si>
  <si>
    <t>Bourání stávajícího potrubí z PVC nebo PP DN přes 150 do 250</t>
  </si>
  <si>
    <t>-2012995890</t>
  </si>
  <si>
    <t>Bourání stávajícího potrubí z PVC nebo polypropylenu PP v otevřeném výkopu DN přes 150 do 250</t>
  </si>
  <si>
    <t>"odstranění stávajícího propustku DN 250 mm, výkaz, viz příloha D.2.2"</t>
  </si>
  <si>
    <t>12,33</t>
  </si>
  <si>
    <t>56</t>
  </si>
  <si>
    <t>919125111</t>
  </si>
  <si>
    <t>Těsnění svislé spáry mezi živičným krytem a ostatními prvky samolepicí asfaltovou páskou š 35 mm</t>
  </si>
  <si>
    <t>-639936936</t>
  </si>
  <si>
    <t>Těsnění svislé spáry mezi živičným krytem a ostatními prvky asfaltovou páskou samolepicí šířky 35 mm tl. 8 mm</t>
  </si>
  <si>
    <t>"nové vrstvy asfaltové vozovky - těsnění spár polymerbitumenovou samolepící páskou, výkaz, viz příloha D.2.2"</t>
  </si>
  <si>
    <t>20,80</t>
  </si>
  <si>
    <t>57</t>
  </si>
  <si>
    <t>919521015</t>
  </si>
  <si>
    <t>Zřízení propustků z trub betonových DN 600</t>
  </si>
  <si>
    <t>60097142</t>
  </si>
  <si>
    <t>Zřízení propustků a hospodářských přejezdů z trub betonových a železobetonových do DN 600</t>
  </si>
  <si>
    <t>"zřízení propustku, výkaz, viz příloha D.2.2"</t>
  </si>
  <si>
    <t>15,0</t>
  </si>
  <si>
    <t>58</t>
  </si>
  <si>
    <t>59222001</t>
  </si>
  <si>
    <t>trouba ŽB hrdlová DN 600</t>
  </si>
  <si>
    <t>-1225630447</t>
  </si>
  <si>
    <t>"trouba včetně těsnění, viz příloha D.2.2"</t>
  </si>
  <si>
    <t>59</t>
  </si>
  <si>
    <t>1753688573</t>
  </si>
  <si>
    <t>"obetonování ŽB trub DN 600 mm pro propustek betonem C 25/30 XC4, XF3, výkaz, viz příloha D.2.2"</t>
  </si>
  <si>
    <t>12,86</t>
  </si>
  <si>
    <t>"obetonování stávající bet. výusti DN 400 mm"</t>
  </si>
  <si>
    <t>0,093</t>
  </si>
  <si>
    <t>"obetonování stávající bet. výusti DN 100 mm do roviny v rámci nové přídlažby"</t>
  </si>
  <si>
    <t>0,45</t>
  </si>
  <si>
    <t>60</t>
  </si>
  <si>
    <t>919551114</t>
  </si>
  <si>
    <t>Zřízení propustku z trub plastových PE rýhovaných se spojkami nebo s hrdlem DN 600 mm</t>
  </si>
  <si>
    <t>-1838637810</t>
  </si>
  <si>
    <t>Zřízení propustku z trub plastových polyetylenových rýhovaných se spojkami nebo s hrdlem DN 600 mm</t>
  </si>
  <si>
    <t>"propustek km 0,02264, včetně seříznutí čel 1 : 1, viz příloha D.1.2"</t>
  </si>
  <si>
    <t>61</t>
  </si>
  <si>
    <t>28614470</t>
  </si>
  <si>
    <t>trubka kanalizační PP korugovaná pro velké průměry DN 600x6000 mm SN 10</t>
  </si>
  <si>
    <t>2102361406</t>
  </si>
  <si>
    <t>"pro propustek km 0,02264, viz příloha D.1.2"</t>
  </si>
  <si>
    <t>4,65*1,015 'Přepočtené koeficientem množství</t>
  </si>
  <si>
    <t>62</t>
  </si>
  <si>
    <t>935112211R</t>
  </si>
  <si>
    <t>Osazení příkopového žlabu do betonu tl 100 mm z betonových tvárnic š 800 mm</t>
  </si>
  <si>
    <t>-1777982113</t>
  </si>
  <si>
    <t>Osazení betonového příkopového žlabu s vyplněním a zatřením spár cementovou maltou s ložem tl. 100 mm z betonu prostého z betonových příkopových tvárnic šířky přes 500 do 800 mm</t>
  </si>
  <si>
    <t>"úprava příkopu  - osazení žlabovek v délce 132,85 m (bez betonového podkladního lože), viz příloha D.1.3"</t>
  </si>
  <si>
    <t>132,85</t>
  </si>
  <si>
    <t>63</t>
  </si>
  <si>
    <t>59227029R1</t>
  </si>
  <si>
    <t>žlabovka příkopová betonová 500x680x600x60mm</t>
  </si>
  <si>
    <t>-488150580</t>
  </si>
  <si>
    <t>"žlabovky pro úpravu příkopu, výkaz, viz příloha D.1.3"</t>
  </si>
  <si>
    <t>87,5</t>
  </si>
  <si>
    <t>64</t>
  </si>
  <si>
    <t>59227029R2</t>
  </si>
  <si>
    <t>žlabovka příkopová betonová 500x720x600x80mm</t>
  </si>
  <si>
    <t>1102301535</t>
  </si>
  <si>
    <t>"žlabovky pro úpravu příkopu, výkaz, , viz příloha D.1.3"</t>
  </si>
  <si>
    <t>48,0</t>
  </si>
  <si>
    <t>997</t>
  </si>
  <si>
    <t>Přesun sutě</t>
  </si>
  <si>
    <t>65</t>
  </si>
  <si>
    <t>997221571</t>
  </si>
  <si>
    <t>Vodorovná doprava vybouraných hmot do 1 km</t>
  </si>
  <si>
    <t>-1793958680</t>
  </si>
  <si>
    <t>Vodorovná doprava vybouraných hmot bez naložení, ale se složením a s hrubým urovnáním na vzdálenost do 1 km</t>
  </si>
  <si>
    <t>"vybourané hmoty na řízenou skládku do 10 km, viz příloha D.2.2"</t>
  </si>
  <si>
    <t>"vybouraný beton z likvidace propustku (obetonování)"</t>
  </si>
  <si>
    <t>2,0*2,2</t>
  </si>
  <si>
    <t>"vybouraný kámen z likvidace propustku (obetonování)"</t>
  </si>
  <si>
    <t>0,44*2,5</t>
  </si>
  <si>
    <t>"odstraněný bet. propadlý propustek DN 300"</t>
  </si>
  <si>
    <t>0,369*2,2</t>
  </si>
  <si>
    <t>"odstraněný propustek DN 400, km 0,02264"</t>
  </si>
  <si>
    <t>1,5</t>
  </si>
  <si>
    <t>"materiál z odfrézované vozovky"</t>
  </si>
  <si>
    <t>0,298+6,975</t>
  </si>
  <si>
    <t>"odříznuté části potrubí"</t>
  </si>
  <si>
    <t>"DN 600 mm (2 x 1/2 trouby)"</t>
  </si>
  <si>
    <t>1,750/2*2</t>
  </si>
  <si>
    <t>"DN 400 mm"</t>
  </si>
  <si>
    <t>"DN 100 mm"</t>
  </si>
  <si>
    <t>0,002</t>
  </si>
  <si>
    <t>66</t>
  </si>
  <si>
    <t>997221579</t>
  </si>
  <si>
    <t>Příplatek ZKD 1 km u vodorovné dopravy vybouraných hmot</t>
  </si>
  <si>
    <t>94921567</t>
  </si>
  <si>
    <t>Vodorovná doprava vybouraných hmot bez naložení, ale se složením a s hrubým urovnáním na vzdálenost Příplatek k ceně za každý další i započatý 1 km přes 1 km</t>
  </si>
  <si>
    <t>"vybourané hmoty na řízenou skládku, 9 příplatků"</t>
  </si>
  <si>
    <t>9*16,937</t>
  </si>
  <si>
    <t>67</t>
  </si>
  <si>
    <t>997221815R</t>
  </si>
  <si>
    <t>Poplatek za uložení na skládce (skládkovné) stavebního odpadu betonového</t>
  </si>
  <si>
    <t>2098156923</t>
  </si>
  <si>
    <t>Poplatek za uložení stavebního odpadu na skládce (skládkovné) z prostého betonu</t>
  </si>
  <si>
    <t>"vybourané hmoty na řízenou skládku, viz příloha D.2.2"</t>
  </si>
  <si>
    <t>"DN 400 mm a DN 100 mm"</t>
  </si>
  <si>
    <t>0,1+0,002</t>
  </si>
  <si>
    <t>68</t>
  </si>
  <si>
    <t>997221825R</t>
  </si>
  <si>
    <t>Poplatek za uložení na skládce (skládkovné) stavebního odpadu železobetonového</t>
  </si>
  <si>
    <t>-1345249172</t>
  </si>
  <si>
    <t>Poplatek za uložení stavebního odpadu na skládce (skládkovné) z armovaného betonu zatříděného do Katalogu odpadů pod kódem 170 101</t>
  </si>
  <si>
    <t>"odříznuté části žb potrubí, DN 600 mm (2 x 1/2 trouby), viz příloha D.2.2"</t>
  </si>
  <si>
    <t>69</t>
  </si>
  <si>
    <t>997221845R</t>
  </si>
  <si>
    <t>Poplatek za uložení na skládce (skládkovné) odpadu asfaltového</t>
  </si>
  <si>
    <t>-319458131</t>
  </si>
  <si>
    <t>Poplatek za uložení stavebního odpadu na skládce (skládkovné) asfaltového</t>
  </si>
  <si>
    <t>"materiál z odfrézované vozovky, viz příloha D.2.2"</t>
  </si>
  <si>
    <t>70</t>
  </si>
  <si>
    <t>997221855R</t>
  </si>
  <si>
    <t>Poplatek za uložení na skládce (skládkovné) zeminy a kameniva</t>
  </si>
  <si>
    <t>729926678</t>
  </si>
  <si>
    <t>Poplatek za uložení stavebního odpadu na skládce (skládkovné) zeminy a kameniva</t>
  </si>
  <si>
    <t>"vybouraný kámen z likvidace propustku, viz příloha D.2.2"</t>
  </si>
  <si>
    <t>71</t>
  </si>
  <si>
    <t>3. - SO 03 Kácení a výsadby</t>
  </si>
  <si>
    <t>Soupis:</t>
  </si>
  <si>
    <t>3.1 - SO 03.1 Kácení</t>
  </si>
  <si>
    <t>111211131</t>
  </si>
  <si>
    <t>Spálení listnatého klestu se snášením D do 30 cm ve svahu do 1:3</t>
  </si>
  <si>
    <t>456405026</t>
  </si>
  <si>
    <t>Pálení větví stromů se snášením na hromady listnatých v rovině nebo ve svahu do 1:3, průměru kmene do 30 cm</t>
  </si>
  <si>
    <t>"větve pokácených stromů, viz příloha C.3.2"</t>
  </si>
  <si>
    <t>9+3+2</t>
  </si>
  <si>
    <t>112101101</t>
  </si>
  <si>
    <t>Odstranění stromů listnatých průměru kmene do 300 mm</t>
  </si>
  <si>
    <t>906760263</t>
  </si>
  <si>
    <t>Odstranění stromů s odřezáním kmene a s odvětvením listnatých, průměru kmene přes 100 do 300 mm</t>
  </si>
  <si>
    <t>"kácení stromů v trase příkopu, viz příloha C.3.2"</t>
  </si>
  <si>
    <t>-1384854598</t>
  </si>
  <si>
    <t>"odstranění pařezů v trase příkopu, viz příloha C.3.2"</t>
  </si>
  <si>
    <t>-984542136</t>
  </si>
  <si>
    <t>"odstraněné pařezy na skládku investora"</t>
  </si>
  <si>
    <t>998231311</t>
  </si>
  <si>
    <t>Přesun hmot pro sadovnické a krajinářské úpravy vodorovně do 5000 m</t>
  </si>
  <si>
    <t>1170531745</t>
  </si>
  <si>
    <t>Přesun hmot pro sadovnické a krajinářské úpravy - strojně dopravní vzdálenost do 5000 m</t>
  </si>
  <si>
    <t>3.2 - SO 03.2 Výsadba</t>
  </si>
  <si>
    <t xml:space="preserve">    99 - Přesun hmot</t>
  </si>
  <si>
    <t>183101114</t>
  </si>
  <si>
    <t>Hloubení jamek bez výměny půdy zeminy tř 1 až 4 objem do 0,125 m3 v rovině a svahu do 1:5</t>
  </si>
  <si>
    <t>-534450666</t>
  </si>
  <si>
    <t>Hloubení jamek pro vysazování rostlin v zemině tř.1 až 4 bez výměny půdy v rovině nebo na svahu do 1:5, objemu přes 0,05 do 0,125 m3</t>
  </si>
  <si>
    <t>"pro stromky (vysokokmeny), viz příloha C.3"</t>
  </si>
  <si>
    <t>183111114</t>
  </si>
  <si>
    <t>Hloubení jamek bez výměny půdy zeminy tř 1 až 4 objem do 0,02 m3 v rovině a svahu do 1:5</t>
  </si>
  <si>
    <t>518803256</t>
  </si>
  <si>
    <t>Hloubení jamek pro vysazování rostlin v zemině tř.1 až 4 bez výměny půdy v rovině nebo na svahu do 1:5, objemu přes 0,01 do 0,02 m3</t>
  </si>
  <si>
    <t>"výsadba poloodrostků a keřů, viz příloha C.3"</t>
  </si>
  <si>
    <t>100</t>
  </si>
  <si>
    <t>184102111</t>
  </si>
  <si>
    <t>Výsadba dřeviny s balem D do 0,2 m do jamky se zalitím v rovině a svahu do 1:5</t>
  </si>
  <si>
    <t>-88203223</t>
  </si>
  <si>
    <t>Výsadba dřeviny s balem do předem vyhloubené jamky se zalitím v rovině nebo na svahu do 1:5, při průměru balu přes 100 do 200 mm</t>
  </si>
  <si>
    <t>"viz příloha C.3"</t>
  </si>
  <si>
    <t>"výsadba poloodrostků"</t>
  </si>
  <si>
    <t>"výsadba keřů"</t>
  </si>
  <si>
    <t>77</t>
  </si>
  <si>
    <t>184102113</t>
  </si>
  <si>
    <t>Výsadba dřeviny s balem D do 0,4 m do jamky se zalitím v rovině a svahu do 1:5</t>
  </si>
  <si>
    <t>119912106</t>
  </si>
  <si>
    <t>Výsadba dřeviny s balem do předem vyhloubené jamky se zalitím v rovině nebo na svahu do 1:5, při průměru balu přes 300 do 400 mm</t>
  </si>
  <si>
    <t>"vysokokmeny, viz příloha C.3"</t>
  </si>
  <si>
    <t>R000101</t>
  </si>
  <si>
    <t>stromky s obvodem kmínku 8 - 10 cm</t>
  </si>
  <si>
    <t>-1869914008</t>
  </si>
  <si>
    <t>"vysokokmeny se zemním balem, 45 ks, viz příloha C.3"</t>
  </si>
  <si>
    <t>R000102</t>
  </si>
  <si>
    <t>poloodrostky výšky 80 - 120 cm</t>
  </si>
  <si>
    <t>-89741420</t>
  </si>
  <si>
    <t>"poloodrostky se zemním balem, 23 ks, viz příloha C.3"</t>
  </si>
  <si>
    <t>R000103</t>
  </si>
  <si>
    <t>keře výšky 60 - 80 cm</t>
  </si>
  <si>
    <t>-392071910</t>
  </si>
  <si>
    <t>"keře, 77 ks, viz příloha C.3"</t>
  </si>
  <si>
    <t>184215112R</t>
  </si>
  <si>
    <t>Signální kolík ke dřevinám D do 0,1 m délky do 2 m</t>
  </si>
  <si>
    <t>-2053416180</t>
  </si>
  <si>
    <t>"signální kolík ke stromkům a keřům - kolík ke každé 5. sazenici, viz příloha D.3.1"</t>
  </si>
  <si>
    <t>100/5</t>
  </si>
  <si>
    <t>60591251</t>
  </si>
  <si>
    <t>kůl vyvazovací dřevěný impregnovaný D 8cm dl 1,5m</t>
  </si>
  <si>
    <t>-1177951350</t>
  </si>
  <si>
    <t>"kůly k poloodrostkům a keřům - kolík ke každé 5. sazenici, viz příloha D.3.1"</t>
  </si>
  <si>
    <t>184215133</t>
  </si>
  <si>
    <t>Ukotvení kmene dřevin třemi kůly D do 0,1 m délky do 3 m</t>
  </si>
  <si>
    <t>780025413</t>
  </si>
  <si>
    <t>Ukotvení dřeviny kůly třemi kůly, délky přes 2 do 3 m</t>
  </si>
  <si>
    <t>"kůly k vysokokmenům délky 2,5 m (1 stromek- 3 kůly), včetně příčníků 0,3 m (3 kůly), viz příloha D.3.1"</t>
  </si>
  <si>
    <t>60591257</t>
  </si>
  <si>
    <t>kůl vyvazovací dřevěný impregnovaný D 8cm dl 3m</t>
  </si>
  <si>
    <t>-1200273655</t>
  </si>
  <si>
    <t>"kůly k vysokokmenům včetně příčníků délky 2,5 m + 0,3 m, viz příloha D.3.1"</t>
  </si>
  <si>
    <t>3*45</t>
  </si>
  <si>
    <t>184813121</t>
  </si>
  <si>
    <t>Ochrana dřevin před okusem mechanicky pletivem v rovině a svahu do 1:5</t>
  </si>
  <si>
    <t>-1100066894</t>
  </si>
  <si>
    <t>Ochrana dřevin před okusem zvěří mechanicky v rovině nebo ve svahu do 1:5, pletivem, výšky do 2 m</t>
  </si>
  <si>
    <t>184813134</t>
  </si>
  <si>
    <t>Ochrana listnatých dřevin přes 70 cm před okusem chemickým nátěrem v rovině a svahu do 1:5</t>
  </si>
  <si>
    <t>100 kus</t>
  </si>
  <si>
    <t>-761436319</t>
  </si>
  <si>
    <t>Ochrana dřevin před okusem zvěří chemicky nátěrem, v rovině nebo ve svahu do 1:5 listnatých, výšky přes 70 cm</t>
  </si>
  <si>
    <t>"poloodrostky"</t>
  </si>
  <si>
    <t>23/100</t>
  </si>
  <si>
    <t>"keře"</t>
  </si>
  <si>
    <t>77/100</t>
  </si>
  <si>
    <t>25191155R</t>
  </si>
  <si>
    <t>repelent proti okusu zvěří</t>
  </si>
  <si>
    <t>1933039303</t>
  </si>
  <si>
    <t>"spotřeba 9 kg/ 1000 ks sazenic, viz příloha C.3"</t>
  </si>
  <si>
    <t>23*0,009</t>
  </si>
  <si>
    <t>77*0,009</t>
  </si>
  <si>
    <t>184851111</t>
  </si>
  <si>
    <t>Hnojení roztokem hnojiva v rovině a svahu do 1:2</t>
  </si>
  <si>
    <t>-176549979</t>
  </si>
  <si>
    <t>Hnojení roztokem hnojiva v rovině nebo na svahu do 1:5</t>
  </si>
  <si>
    <t>"viz příloha D.3.1"</t>
  </si>
  <si>
    <t>"máčení ectovit 30 g/1 ks stromku"</t>
  </si>
  <si>
    <t>0,81/1000</t>
  </si>
  <si>
    <t>"máčení symbivit 80 g/1 ks stromku"</t>
  </si>
  <si>
    <t>3,28/1000</t>
  </si>
  <si>
    <t>"voda na doředění"</t>
  </si>
  <si>
    <t>0,016</t>
  </si>
  <si>
    <t>25191155R1</t>
  </si>
  <si>
    <t>mykorhizní roztok ECTOVIT</t>
  </si>
  <si>
    <t>952935701</t>
  </si>
  <si>
    <t>"máčení ectovit 30 g/1 ks stromků, viz příloha D.3.1"</t>
  </si>
  <si>
    <t>0,81</t>
  </si>
  <si>
    <t>25191155R2</t>
  </si>
  <si>
    <t>mykorhizní roztok SYMBIVIT</t>
  </si>
  <si>
    <t>-334419146</t>
  </si>
  <si>
    <t>"máčení  SYMBIVIT 80 g/1 ks stromků, viz příloha D.3.1"</t>
  </si>
  <si>
    <t>3,28</t>
  </si>
  <si>
    <t>184816111</t>
  </si>
  <si>
    <t>Hnojení sazenic průmyslovými hnojivy do 0,25 kg k jedné sazenici</t>
  </si>
  <si>
    <t>-668873858</t>
  </si>
  <si>
    <t>Hnojení sazenic průmyslovými hnojivy v množství do 0,25 kg k jedné sazenici</t>
  </si>
  <si>
    <t>"stromky a keře, viz příloha D.3.1"</t>
  </si>
  <si>
    <t>45+23+77</t>
  </si>
  <si>
    <t>25191155R3</t>
  </si>
  <si>
    <t>hydrogel</t>
  </si>
  <si>
    <t>1892865057</t>
  </si>
  <si>
    <t>"dodání hnojiva k jednotlivým sazenicím, viz příloha D.3.1"</t>
  </si>
  <si>
    <t>"vysokokmeny 180 g/1 ks"</t>
  </si>
  <si>
    <t>45*0,180</t>
  </si>
  <si>
    <t>"poloodrostky a keře 20 g/1 ks"</t>
  </si>
  <si>
    <t>(23+77)*0,02</t>
  </si>
  <si>
    <t>184911431R</t>
  </si>
  <si>
    <t>Mulčování rostlin slámou tl. do 0,15 m v rovině a svahu do 1:5</t>
  </si>
  <si>
    <t>1163743662</t>
  </si>
  <si>
    <t>Mulčování vysazených rostlin slámou, tl. přes 100 do 150 mm v rovině nebo na svahu do 1:5</t>
  </si>
  <si>
    <t>"mulč v tl. 8 - 12 cm, stromky (vysokokmeny), 45 ks, viz příloha D.3.1"</t>
  </si>
  <si>
    <t>45*0,5</t>
  </si>
  <si>
    <t>10391100R</t>
  </si>
  <si>
    <t>sláma VL</t>
  </si>
  <si>
    <t>1317972640</t>
  </si>
  <si>
    <t>kůra mulčovací VL</t>
  </si>
  <si>
    <t>"pro stromky (vysokokmeny) se zemním balem, 45 ks, viz příloha D.3.1"</t>
  </si>
  <si>
    <t>45*0,5*0,1</t>
  </si>
  <si>
    <t>185804311</t>
  </si>
  <si>
    <t>Zalití rostlin vodou plocha do 20 m2</t>
  </si>
  <si>
    <t>CS ÚRS 2019 01</t>
  </si>
  <si>
    <t>1655543835</t>
  </si>
  <si>
    <t>Zalití rostlin vodou plochy záhonů jednotlivě do 20 m2</t>
  </si>
  <si>
    <t>"zalití po výsadbě 100 l k 1 stromku (45 ks stromků)"</t>
  </si>
  <si>
    <t>45*0,10</t>
  </si>
  <si>
    <t>"zalití po výsadbě 20 l k 1 stromku nebo keři (100 ks stromků)"</t>
  </si>
  <si>
    <t>185851121</t>
  </si>
  <si>
    <t>Dovoz vody pro zálivku rostlin za vzdálenost do 1000 m</t>
  </si>
  <si>
    <t>-2050554557</t>
  </si>
  <si>
    <t>Dovoz vody pro zálivku rostlin na vzdálenost do 1000 m</t>
  </si>
  <si>
    <t>"dovoz vody pro zalévání stromků a keřů, viz příloha D.3.1"</t>
  </si>
  <si>
    <t>4,5+2,0</t>
  </si>
  <si>
    <t>185851129</t>
  </si>
  <si>
    <t>Příplatek k dovozu vody pro zálivku rostlin do 1000 m ZKD 1000 m</t>
  </si>
  <si>
    <t>-943975269</t>
  </si>
  <si>
    <t>Dovoz vody pro zálivku rostlin Příplatek k ceně za každých dalších i započatých 1000 m</t>
  </si>
  <si>
    <t>"dovoz vody pro zalévání stromků a keřů, 5 příplatků, viz příloha D.3.1"</t>
  </si>
  <si>
    <t>5*(4,5+2,0)</t>
  </si>
  <si>
    <t>338950143</t>
  </si>
  <si>
    <t>Osazení kůlů jednotlivě ve svahu do 1:5 se zadusáním do zeminy výška kůlu nad zemí do 1,5 m</t>
  </si>
  <si>
    <t>-1579966696</t>
  </si>
  <si>
    <t>Osazení dřevěných kůlových konstrukcí svislých Příplatek k cenám jednotlivých kůlů do jam se zadusáním do zeminy, výšky kůlů nad terénem přes 1,0 do 1,5 m</t>
  </si>
  <si>
    <t>"agátové nebo dubové ohradní kůly na hranici pozemku, viz příloha C.3"</t>
  </si>
  <si>
    <t>05213011R</t>
  </si>
  <si>
    <t>výřezy tyčové odkorněné</t>
  </si>
  <si>
    <t>980183970</t>
  </si>
  <si>
    <t>"akátové nebo dubové ohradní kůly na hranici pozemku, viz příloha C.3"</t>
  </si>
  <si>
    <t>7*2,0*3,14*0,075*0,075</t>
  </si>
  <si>
    <t>0,247*2,5 'Přepočtené koeficientem množství</t>
  </si>
  <si>
    <t>348951240R</t>
  </si>
  <si>
    <t>Oplocení kultur v 1,6 m s pletivem pozink 2,0/1,6/23 drátů</t>
  </si>
  <si>
    <t>-623501529</t>
  </si>
  <si>
    <t>"2 ks oplocenek, viz příloha C.3"</t>
  </si>
  <si>
    <t>"dubové kůly bez impregnace, v osové vzdálenosti 3 m, kůly do jam vrtaných 0,6 m"</t>
  </si>
  <si>
    <t>"oplocení výšky 1,6 m, včetně zřízení zavětrování u každého třetího kůlu a přichycení pletiva k terénu, včetně 2 ks/1 oplocenku"</t>
  </si>
  <si>
    <t>146,0+90,0</t>
  </si>
  <si>
    <t>99</t>
  </si>
  <si>
    <t>1576426806</t>
  </si>
  <si>
    <t>3.3 - SO 03.3 Následná péče 1. rok</t>
  </si>
  <si>
    <t>111151231</t>
  </si>
  <si>
    <t>Pokosení trávníku lučního plochy do 10000 m2 s odvozem do 20 km v rovině a svahu do 1:5</t>
  </si>
  <si>
    <t>53932042</t>
  </si>
  <si>
    <t>Pokosení trávníku při souvislé ploše přes 1000 do 10000 m2 lučního v rovině nebo svahu do 1:5</t>
  </si>
  <si>
    <t>"sečení travnatých ploch 4 x za sezónu, viz příloha D.3.1"</t>
  </si>
  <si>
    <t>4*2500,0</t>
  </si>
  <si>
    <t>184102111R</t>
  </si>
  <si>
    <t>Doplnění úhynu sazenic všech kategorií a druhů</t>
  </si>
  <si>
    <t>892645834</t>
  </si>
  <si>
    <t>"odhad úhynu (10 %), viz příloha D.3.1"</t>
  </si>
  <si>
    <t>"nátěr na jaře a na podzim, viz příloha D.3.1"</t>
  </si>
  <si>
    <t>2*23/100</t>
  </si>
  <si>
    <t>2*77/100</t>
  </si>
  <si>
    <t>"spotřeba 9 kg/ 1000 ks sazenic"</t>
  </si>
  <si>
    <t>2*23*0,009</t>
  </si>
  <si>
    <t>2*77*0,009</t>
  </si>
  <si>
    <t>"3 x ročně, viz příloha D.3.1"</t>
  </si>
  <si>
    <t>"zalití po výsadbě 100 l k 1 vysokokmenu (45 ks)"</t>
  </si>
  <si>
    <t>3*45*0,10</t>
  </si>
  <si>
    <t>"zalití po výsadbě 20 l k 1 poloodrostku nebo keři (100 ks)"</t>
  </si>
  <si>
    <t>3*(23+77)*0,02</t>
  </si>
  <si>
    <t>3*(4,5+2,0)</t>
  </si>
  <si>
    <t>5*19,5</t>
  </si>
  <si>
    <t>348951240R1</t>
  </si>
  <si>
    <t>Kontrola a oprava oplocení, kontrola zdravotního stavu a oprava úvazků</t>
  </si>
  <si>
    <t>-1709215588</t>
  </si>
  <si>
    <t>"2 x za rok, viz příloha D.3.1"</t>
  </si>
  <si>
    <t>3.4 - SO 03.4 Následná péče 2. rok</t>
  </si>
  <si>
    <t>3.5 - SO 03.5 Následná péče 3. rok</t>
  </si>
  <si>
    <t>"sečení travnatých ploch 2 x za sezónu, viz příloha D.3.1"</t>
  </si>
  <si>
    <t>2*2500,0</t>
  </si>
  <si>
    <t>184808121</t>
  </si>
  <si>
    <t>Vyvětvení a tvarový ořez dřevin v nad 3 do 5 m</t>
  </si>
  <si>
    <t>-1434954034</t>
  </si>
  <si>
    <t>Vyvětvení a tvarový ořez dřevin s úpravou koruny s odnesením odpadu na vzdálenost do 200 m a jeho spálením, při výšce stromu přes 3 do 5 m</t>
  </si>
  <si>
    <t>"výchovný řez a vyvětvení soliterních stromů, viz příloha D.3.1"</t>
  </si>
  <si>
    <t>"zalití po výsadbě 100 l k 1 vysokokmenu(45 ks)"</t>
  </si>
  <si>
    <t>"2 x ročně, viz příloha D.3.1"</t>
  </si>
  <si>
    <t>4. - VON</t>
  </si>
  <si>
    <t>OST - Vedlejší a ostatní rozpočtové náklady</t>
  </si>
  <si>
    <t xml:space="preserve">    01 - Vedlejší rozpočtové náklady</t>
  </si>
  <si>
    <t xml:space="preserve">    02 - Projektová dokumentace - ostatní náklady</t>
  </si>
  <si>
    <t xml:space="preserve">    03 - Geodetické práce a vytýčení - ostatní náklady</t>
  </si>
  <si>
    <t xml:space="preserve">    09 - Ostatní náklady</t>
  </si>
  <si>
    <t>OST</t>
  </si>
  <si>
    <t>Vedlejší a ostatní rozpočtové náklady</t>
  </si>
  <si>
    <t>01</t>
  </si>
  <si>
    <t>Vedlejší rozpočtové náklady</t>
  </si>
  <si>
    <t>011</t>
  </si>
  <si>
    <t>Zajištění kompletního zařízení staveniště a jeho připojení na sítě</t>
  </si>
  <si>
    <t>1024</t>
  </si>
  <si>
    <t>1023666723</t>
  </si>
  <si>
    <t>- zajištění oplocení prostoru ZS, jeho napojení na inž. sítě</t>
  </si>
  <si>
    <t>- zajištění následné likvidace všech objektů ZS včetně připojení na sítě</t>
  </si>
  <si>
    <t>- zajištění zřízení a odstranění dočasných komunikací, sjezdů a nájezdů pro realizaci stavby</t>
  </si>
  <si>
    <t>- zajištění ostrahy stavby a staveniště po dobu realizace stavby</t>
  </si>
  <si>
    <t>- zajištění podmínek pro použití přístupových komunikací dotčených stavbou s příslušnými vlastníky či správci a zajištění jejich splnění</t>
  </si>
  <si>
    <t>- zřízení čisticích zón před výjezdem z obvodu staveniště</t>
  </si>
  <si>
    <t>- provedení takových opatření, aby plochy obvodu staveniště nebyly znečištěny ropnými látkami a jinými podobnými produkty</t>
  </si>
  <si>
    <t>- provedení takových opatření, aby nebyly překročeny limity prašnosti a hlučnosti dané obecně závaznou vyhláškou</t>
  </si>
  <si>
    <t>- zajištění ochrany veškeré zeleně v prostoru staveniště a v jeho bezprostřední blízkosti pro poškození během realizace stavby</t>
  </si>
  <si>
    <t>01131</t>
  </si>
  <si>
    <t>Zajištění obnovy nezpevněné komunikace</t>
  </si>
  <si>
    <t>209114885</t>
  </si>
  <si>
    <t>Zajištění obnovy stávající nezpevněné komunikace</t>
  </si>
  <si>
    <t>"obnova stávající nezpevněné komunikace při jejím případném porušení"</t>
  </si>
  <si>
    <t>"předpokládaná plocha využívané nezpevněné komunikace 70,0 x 3,0 m"</t>
  </si>
  <si>
    <t>02</t>
  </si>
  <si>
    <t>Projektová dokumentace - ostatní náklady</t>
  </si>
  <si>
    <t>0221</t>
  </si>
  <si>
    <t>Zpracování povodňového plánu stavby dle §71 zákona č. 254/2001 Sb. včetně zajištění schválení příslušnými orgány správy a Povodím Labe, státní podnik</t>
  </si>
  <si>
    <t>8192</t>
  </si>
  <si>
    <t>-1057878620</t>
  </si>
  <si>
    <t>023</t>
  </si>
  <si>
    <t>Vypracování projektu skutečného provedení díla</t>
  </si>
  <si>
    <t>-23468379</t>
  </si>
  <si>
    <t>"3 paré + 1 x CD, viz příloha B."</t>
  </si>
  <si>
    <t>03</t>
  </si>
  <si>
    <t>Geodetické práce a vytýčení - ostatní náklady</t>
  </si>
  <si>
    <t>031</t>
  </si>
  <si>
    <t>Vypracování geodetického zaměření skutečného stavu</t>
  </si>
  <si>
    <t>262144</t>
  </si>
  <si>
    <t>702595293</t>
  </si>
  <si>
    <t>"zaměření ve 2 paré + 1 x CD"</t>
  </si>
  <si>
    <t>032</t>
  </si>
  <si>
    <t>Zpracování geometrických plánů</t>
  </si>
  <si>
    <t>-1808864530</t>
  </si>
  <si>
    <t>- geometrických plánů pro zřízení věcných břemen</t>
  </si>
  <si>
    <t>- zajištění odsouhlasení geometrických plánů příslušným katastrálním úřadem</t>
  </si>
  <si>
    <t>035</t>
  </si>
  <si>
    <t>Zajištění veškerých geodetických prací souvisejících s realizací díla</t>
  </si>
  <si>
    <t>-742961626</t>
  </si>
  <si>
    <t>09</t>
  </si>
  <si>
    <t>Ostatní náklady</t>
  </si>
  <si>
    <t>037</t>
  </si>
  <si>
    <t>Zajištění písemných souhlasných vyjádření všech dotčených vlastníků a případných uživatelů všech pozemků dotčených stavbou s jejich konečnou úpravou po dokončení prací</t>
  </si>
  <si>
    <t>1891118195</t>
  </si>
  <si>
    <t>091</t>
  </si>
  <si>
    <t>Finanční kompenzace za agrotechnické úpravy (zaorání rozprostřené zeminy a chemické ošetření proti plevelu)</t>
  </si>
  <si>
    <t>162999078</t>
  </si>
  <si>
    <t>"zemědělské pozemky po uložení sedimentů a zeminy"</t>
  </si>
  <si>
    <t>"celková předpokládaná plocha 0,4420 ha"</t>
  </si>
  <si>
    <t>092</t>
  </si>
  <si>
    <t>Zajištění souhlasů se zvláštním užíváním komunikací</t>
  </si>
  <si>
    <t>-437955443</t>
  </si>
  <si>
    <t>09200</t>
  </si>
  <si>
    <t>Zajištění stanovení přechodné úpravy provozu na pozemních komunikacích</t>
  </si>
  <si>
    <t>1970790362</t>
  </si>
  <si>
    <t>0931</t>
  </si>
  <si>
    <t>Provedení pasportizace stávajících nemovitostí (vč. pozemků) a jejich příslušenství, zajištění fotodokumentace stávajícího stavu přístupových komunikací</t>
  </si>
  <si>
    <t>-1459570726</t>
  </si>
  <si>
    <t>094</t>
  </si>
  <si>
    <t>Zajištění vytyčení veškerých podzemních zařízení</t>
  </si>
  <si>
    <t>1990371845</t>
  </si>
  <si>
    <t>Zajištění vytýčení veškerých podzemních zařízení</t>
  </si>
  <si>
    <t>095</t>
  </si>
  <si>
    <t>Zajištění šetření o podzemních sítích vč. zajištění nových vyjádření v případě, že před realizací pozbyly platnosti</t>
  </si>
  <si>
    <t>509374591</t>
  </si>
  <si>
    <t>0990</t>
  </si>
  <si>
    <t>Zajištění povolení ke kácení a zajištění dokladů o předání dřevní hmoty vzniklé smýcením porostů k dalšímu využití</t>
  </si>
  <si>
    <t>698014454</t>
  </si>
  <si>
    <t>0993</t>
  </si>
  <si>
    <t>Zajištění dopravně inženýrských opatření</t>
  </si>
  <si>
    <t>1863541605</t>
  </si>
  <si>
    <t>- zajištění dopravně inženýrských opatření</t>
  </si>
  <si>
    <t>- zajištění zřízení a likvidace dopravního značení včetně případné světelné signalizace</t>
  </si>
  <si>
    <t>- zajištění vydání dopravně inženýrského rozhodnutí</t>
  </si>
  <si>
    <t>099300</t>
  </si>
  <si>
    <t>Aktualizace plánu bezpečnosti a ochrany zdraví při práci</t>
  </si>
  <si>
    <t>1947155828</t>
  </si>
  <si>
    <t>099301</t>
  </si>
  <si>
    <t>Výkon koordinátora BOZP na stavbě</t>
  </si>
  <si>
    <t>-378140301</t>
  </si>
  <si>
    <t>09968</t>
  </si>
  <si>
    <t>Čištění vozovek splachováním vodou povrchu podkladu nebo krytu živičného, betonového nebo dlážděného</t>
  </si>
  <si>
    <t>1903739044</t>
  </si>
  <si>
    <t>"čištění během stavby vodou z mobilních zdrojů (110,0 x 4,0 m)"</t>
  </si>
  <si>
    <t>09991</t>
  </si>
  <si>
    <t>Zajištění fotodokumentace veškerých konstrukcí, které budou v průběhu výstavby skryty nebo zakryty</t>
  </si>
  <si>
    <t>255437799</t>
  </si>
  <si>
    <t>099911</t>
  </si>
  <si>
    <t>Zajištění vedení průběžné evidence odpadů</t>
  </si>
  <si>
    <t>-867948203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</si>
</sst>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sz val="8"/>
      <color rgb="FF969696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8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vertical="center"/>
    </xf>
    <xf numFmtId="0" fontId="4" fillId="2" borderId="6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0" fontId="4" fillId="2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19" fillId="3" borderId="8" xfId="0" applyFont="1" applyFill="1" applyBorder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19" fillId="3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3" borderId="16" xfId="0" applyFont="1" applyFill="1" applyBorder="1" applyAlignment="1" applyProtection="1">
      <alignment horizontal="center" vertical="center" wrapText="1"/>
    </xf>
    <xf numFmtId="0" fontId="19" fillId="3" borderId="17" xfId="0" applyFont="1" applyFill="1" applyBorder="1" applyAlignment="1" applyProtection="1">
      <alignment horizontal="center" vertical="center" wrapText="1"/>
    </xf>
    <xf numFmtId="0" fontId="19" fillId="3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0" borderId="22" xfId="0" applyNumberFormat="1" applyFont="1" applyBorder="1" applyAlignment="1" applyProtection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0" borderId="14" xfId="0" applyFont="1" applyBorder="1" applyAlignment="1" applyProtection="1">
      <alignment horizontal="left" vertical="center"/>
    </xf>
    <xf numFmtId="0" fontId="34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9" fillId="3" borderId="7" xfId="0" applyFont="1" applyFill="1" applyBorder="1" applyAlignment="1" applyProtection="1">
      <alignment horizontal="center" vertical="center"/>
    </xf>
    <xf numFmtId="0" fontId="19" fillId="3" borderId="7" xfId="0" applyFont="1" applyFill="1" applyBorder="1" applyAlignment="1" applyProtection="1">
      <alignment horizontal="lef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0" fontId="0" fillId="0" borderId="0" xfId="0"/>
    <xf numFmtId="0" fontId="2" fillId="0" borderId="0" xfId="0" applyFont="1" applyAlignment="1" applyProtection="1">
      <alignment horizontal="left" vertical="center" wrapText="1"/>
    </xf>
    <xf numFmtId="4" fontId="15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2" borderId="7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4" fontId="4" fillId="2" borderId="7" xfId="0" applyNumberFormat="1" applyFont="1" applyFill="1" applyBorder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19" fillId="3" borderId="6" xfId="0" applyFont="1" applyFill="1" applyBorder="1" applyAlignment="1" applyProtection="1">
      <alignment horizontal="center" vertical="center"/>
    </xf>
    <xf numFmtId="0" fontId="24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4" fontId="25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horizontal="righ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19" fillId="3" borderId="7" xfId="0" applyFont="1" applyFill="1" applyBorder="1" applyAlignment="1" applyProtection="1">
      <alignment horizontal="righ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5"/>
  <sheetViews>
    <sheetView showGridLines="0" tabSelected="1" workbookViewId="0">
      <selection activeCell="E23" sqref="E23:AN23"/>
    </sheetView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 ht="10.199999999999999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" customHeight="1">
      <c r="AR2" s="246"/>
      <c r="AS2" s="246"/>
      <c r="AT2" s="246"/>
      <c r="AU2" s="246"/>
      <c r="AV2" s="246"/>
      <c r="AW2" s="246"/>
      <c r="AX2" s="246"/>
      <c r="AY2" s="246"/>
      <c r="AZ2" s="246"/>
      <c r="BA2" s="246"/>
      <c r="BB2" s="246"/>
      <c r="BC2" s="246"/>
      <c r="BD2" s="246"/>
      <c r="BE2" s="246"/>
      <c r="BS2" s="17" t="s">
        <v>6</v>
      </c>
      <c r="BT2" s="17" t="s">
        <v>7</v>
      </c>
    </row>
    <row r="3" spans="1:74" s="1" customFormat="1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S4" s="17" t="s">
        <v>11</v>
      </c>
    </row>
    <row r="5" spans="1:74" s="1" customFormat="1" ht="12" customHeight="1">
      <c r="B5" s="21"/>
      <c r="C5" s="22"/>
      <c r="D5" s="25" t="s">
        <v>12</v>
      </c>
      <c r="E5" s="22"/>
      <c r="F5" s="22"/>
      <c r="G5" s="22"/>
      <c r="H5" s="22"/>
      <c r="I5" s="22"/>
      <c r="J5" s="22"/>
      <c r="K5" s="243" t="s">
        <v>13</v>
      </c>
      <c r="L5" s="244"/>
      <c r="M5" s="244"/>
      <c r="N5" s="244"/>
      <c r="O5" s="244"/>
      <c r="P5" s="244"/>
      <c r="Q5" s="244"/>
      <c r="R5" s="244"/>
      <c r="S5" s="244"/>
      <c r="T5" s="244"/>
      <c r="U5" s="244"/>
      <c r="V5" s="244"/>
      <c r="W5" s="244"/>
      <c r="X5" s="244"/>
      <c r="Y5" s="244"/>
      <c r="Z5" s="244"/>
      <c r="AA5" s="244"/>
      <c r="AB5" s="244"/>
      <c r="AC5" s="244"/>
      <c r="AD5" s="244"/>
      <c r="AE5" s="244"/>
      <c r="AF5" s="244"/>
      <c r="AG5" s="244"/>
      <c r="AH5" s="244"/>
      <c r="AI5" s="244"/>
      <c r="AJ5" s="244"/>
      <c r="AK5" s="244"/>
      <c r="AL5" s="244"/>
      <c r="AM5" s="244"/>
      <c r="AN5" s="244"/>
      <c r="AO5" s="244"/>
      <c r="AP5" s="22"/>
      <c r="AQ5" s="22"/>
      <c r="AR5" s="20"/>
      <c r="BS5" s="17" t="s">
        <v>6</v>
      </c>
    </row>
    <row r="6" spans="1:74" s="1" customFormat="1" ht="36.9" customHeight="1">
      <c r="B6" s="21"/>
      <c r="C6" s="22"/>
      <c r="D6" s="27" t="s">
        <v>14</v>
      </c>
      <c r="E6" s="22"/>
      <c r="F6" s="22"/>
      <c r="G6" s="22"/>
      <c r="H6" s="22"/>
      <c r="I6" s="22"/>
      <c r="J6" s="22"/>
      <c r="K6" s="245" t="s">
        <v>15</v>
      </c>
      <c r="L6" s="244"/>
      <c r="M6" s="244"/>
      <c r="N6" s="244"/>
      <c r="O6" s="244"/>
      <c r="P6" s="244"/>
      <c r="Q6" s="244"/>
      <c r="R6" s="244"/>
      <c r="S6" s="244"/>
      <c r="T6" s="244"/>
      <c r="U6" s="244"/>
      <c r="V6" s="244"/>
      <c r="W6" s="244"/>
      <c r="X6" s="244"/>
      <c r="Y6" s="244"/>
      <c r="Z6" s="244"/>
      <c r="AA6" s="244"/>
      <c r="AB6" s="244"/>
      <c r="AC6" s="244"/>
      <c r="AD6" s="244"/>
      <c r="AE6" s="244"/>
      <c r="AF6" s="244"/>
      <c r="AG6" s="244"/>
      <c r="AH6" s="244"/>
      <c r="AI6" s="244"/>
      <c r="AJ6" s="244"/>
      <c r="AK6" s="244"/>
      <c r="AL6" s="244"/>
      <c r="AM6" s="244"/>
      <c r="AN6" s="244"/>
      <c r="AO6" s="244"/>
      <c r="AP6" s="22"/>
      <c r="AQ6" s="22"/>
      <c r="AR6" s="20"/>
      <c r="BS6" s="17" t="s">
        <v>6</v>
      </c>
    </row>
    <row r="7" spans="1:74" s="1" customFormat="1" ht="12" customHeight="1">
      <c r="B7" s="21"/>
      <c r="C7" s="22"/>
      <c r="D7" s="28" t="s">
        <v>16</v>
      </c>
      <c r="E7" s="22"/>
      <c r="F7" s="22"/>
      <c r="G7" s="22"/>
      <c r="H7" s="22"/>
      <c r="I7" s="22"/>
      <c r="J7" s="22"/>
      <c r="K7" s="26" t="s">
        <v>17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8" t="s">
        <v>18</v>
      </c>
      <c r="AL7" s="22"/>
      <c r="AM7" s="22"/>
      <c r="AN7" s="26" t="s">
        <v>19</v>
      </c>
      <c r="AO7" s="22"/>
      <c r="AP7" s="22"/>
      <c r="AQ7" s="22"/>
      <c r="AR7" s="20"/>
      <c r="BS7" s="17" t="s">
        <v>6</v>
      </c>
    </row>
    <row r="8" spans="1:74" s="1" customFormat="1" ht="12" customHeight="1">
      <c r="B8" s="21"/>
      <c r="C8" s="22"/>
      <c r="D8" s="28" t="s">
        <v>20</v>
      </c>
      <c r="E8" s="22"/>
      <c r="F8" s="22"/>
      <c r="G8" s="22"/>
      <c r="H8" s="22"/>
      <c r="I8" s="22"/>
      <c r="J8" s="22"/>
      <c r="K8" s="26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8" t="s">
        <v>22</v>
      </c>
      <c r="AL8" s="22"/>
      <c r="AM8" s="22"/>
      <c r="AN8" s="26" t="s">
        <v>23</v>
      </c>
      <c r="AO8" s="22"/>
      <c r="AP8" s="22"/>
      <c r="AQ8" s="22"/>
      <c r="AR8" s="20"/>
      <c r="BS8" s="17" t="s">
        <v>6</v>
      </c>
    </row>
    <row r="9" spans="1:74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S9" s="17" t="s">
        <v>6</v>
      </c>
    </row>
    <row r="10" spans="1:74" s="1" customFormat="1" ht="12" customHeight="1">
      <c r="B10" s="21"/>
      <c r="C10" s="22"/>
      <c r="D10" s="28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8" t="s">
        <v>25</v>
      </c>
      <c r="AL10" s="22"/>
      <c r="AM10" s="22"/>
      <c r="AN10" s="26" t="s">
        <v>26</v>
      </c>
      <c r="AO10" s="22"/>
      <c r="AP10" s="22"/>
      <c r="AQ10" s="22"/>
      <c r="AR10" s="20"/>
      <c r="BS10" s="17" t="s">
        <v>6</v>
      </c>
    </row>
    <row r="11" spans="1:74" s="1" customFormat="1" ht="18.45" customHeight="1">
      <c r="B11" s="21"/>
      <c r="C11" s="22"/>
      <c r="D11" s="22"/>
      <c r="E11" s="26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8" t="s">
        <v>28</v>
      </c>
      <c r="AL11" s="22"/>
      <c r="AM11" s="22"/>
      <c r="AN11" s="26" t="s">
        <v>26</v>
      </c>
      <c r="AO11" s="22"/>
      <c r="AP11" s="22"/>
      <c r="AQ11" s="22"/>
      <c r="AR11" s="20"/>
      <c r="BS11" s="17" t="s">
        <v>6</v>
      </c>
    </row>
    <row r="12" spans="1:74" s="1" customFormat="1" ht="6.9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S12" s="17" t="s">
        <v>6</v>
      </c>
    </row>
    <row r="13" spans="1:74" s="1" customFormat="1" ht="12" customHeight="1">
      <c r="B13" s="21"/>
      <c r="C13" s="22"/>
      <c r="D13" s="28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8" t="s">
        <v>25</v>
      </c>
      <c r="AL13" s="22"/>
      <c r="AM13" s="22"/>
      <c r="AN13" s="26" t="s">
        <v>26</v>
      </c>
      <c r="AO13" s="22"/>
      <c r="AP13" s="22"/>
      <c r="AQ13" s="22"/>
      <c r="AR13" s="20"/>
      <c r="BS13" s="17" t="s">
        <v>6</v>
      </c>
    </row>
    <row r="14" spans="1:74" ht="13.2">
      <c r="B14" s="21"/>
      <c r="C14" s="22"/>
      <c r="D14" s="22"/>
      <c r="E14" s="26" t="s">
        <v>30</v>
      </c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8" t="s">
        <v>28</v>
      </c>
      <c r="AL14" s="22"/>
      <c r="AM14" s="22"/>
      <c r="AN14" s="26" t="s">
        <v>26</v>
      </c>
      <c r="AO14" s="22"/>
      <c r="AP14" s="22"/>
      <c r="AQ14" s="22"/>
      <c r="AR14" s="20"/>
      <c r="BS14" s="17" t="s">
        <v>6</v>
      </c>
    </row>
    <row r="15" spans="1:74" s="1" customFormat="1" ht="6.9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S15" s="17" t="s">
        <v>4</v>
      </c>
    </row>
    <row r="16" spans="1:74" s="1" customFormat="1" ht="12" customHeight="1">
      <c r="B16" s="21"/>
      <c r="C16" s="22"/>
      <c r="D16" s="28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8" t="s">
        <v>25</v>
      </c>
      <c r="AL16" s="22"/>
      <c r="AM16" s="22"/>
      <c r="AN16" s="26" t="s">
        <v>26</v>
      </c>
      <c r="AO16" s="22"/>
      <c r="AP16" s="22"/>
      <c r="AQ16" s="22"/>
      <c r="AR16" s="20"/>
      <c r="BS16" s="17" t="s">
        <v>4</v>
      </c>
    </row>
    <row r="17" spans="1:71" s="1" customFormat="1" ht="18.45" customHeight="1">
      <c r="B17" s="21"/>
      <c r="C17" s="22"/>
      <c r="D17" s="22"/>
      <c r="E17" s="26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8" t="s">
        <v>28</v>
      </c>
      <c r="AL17" s="22"/>
      <c r="AM17" s="22"/>
      <c r="AN17" s="26" t="s">
        <v>26</v>
      </c>
      <c r="AO17" s="22"/>
      <c r="AP17" s="22"/>
      <c r="AQ17" s="22"/>
      <c r="AR17" s="20"/>
      <c r="BS17" s="17" t="s">
        <v>33</v>
      </c>
    </row>
    <row r="18" spans="1:71" s="1" customFormat="1" ht="6.9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S18" s="17" t="s">
        <v>6</v>
      </c>
    </row>
    <row r="19" spans="1:71" s="1" customFormat="1" ht="12" customHeight="1">
      <c r="B19" s="21"/>
      <c r="C19" s="22"/>
      <c r="D19" s="28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8" t="s">
        <v>25</v>
      </c>
      <c r="AL19" s="22"/>
      <c r="AM19" s="22"/>
      <c r="AN19" s="26" t="s">
        <v>26</v>
      </c>
      <c r="AO19" s="22"/>
      <c r="AP19" s="22"/>
      <c r="AQ19" s="22"/>
      <c r="AR19" s="20"/>
      <c r="BS19" s="17" t="s">
        <v>6</v>
      </c>
    </row>
    <row r="20" spans="1:71" s="1" customFormat="1" ht="18.45" customHeight="1">
      <c r="B20" s="21"/>
      <c r="C20" s="22"/>
      <c r="D20" s="22"/>
      <c r="E20" s="26" t="s">
        <v>35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8" t="s">
        <v>28</v>
      </c>
      <c r="AL20" s="22"/>
      <c r="AM20" s="22"/>
      <c r="AN20" s="26" t="s">
        <v>26</v>
      </c>
      <c r="AO20" s="22"/>
      <c r="AP20" s="22"/>
      <c r="AQ20" s="22"/>
      <c r="AR20" s="20"/>
      <c r="BS20" s="17" t="s">
        <v>33</v>
      </c>
    </row>
    <row r="21" spans="1:71" s="1" customFormat="1" ht="6.9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</row>
    <row r="22" spans="1:71" s="1" customFormat="1" ht="12" customHeight="1">
      <c r="B22" s="21"/>
      <c r="C22" s="22"/>
      <c r="D22" s="28" t="s">
        <v>36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</row>
    <row r="23" spans="1:71" s="1" customFormat="1" ht="38.25" customHeight="1">
      <c r="B23" s="21"/>
      <c r="C23" s="22"/>
      <c r="D23" s="22"/>
      <c r="E23" s="247" t="s">
        <v>37</v>
      </c>
      <c r="F23" s="247"/>
      <c r="G23" s="247"/>
      <c r="H23" s="247"/>
      <c r="I23" s="247"/>
      <c r="J23" s="247"/>
      <c r="K23" s="247"/>
      <c r="L23" s="247"/>
      <c r="M23" s="247"/>
      <c r="N23" s="247"/>
      <c r="O23" s="247"/>
      <c r="P23" s="247"/>
      <c r="Q23" s="247"/>
      <c r="R23" s="247"/>
      <c r="S23" s="247"/>
      <c r="T23" s="247"/>
      <c r="U23" s="247"/>
      <c r="V23" s="247"/>
      <c r="W23" s="247"/>
      <c r="X23" s="247"/>
      <c r="Y23" s="247"/>
      <c r="Z23" s="247"/>
      <c r="AA23" s="247"/>
      <c r="AB23" s="247"/>
      <c r="AC23" s="247"/>
      <c r="AD23" s="247"/>
      <c r="AE23" s="247"/>
      <c r="AF23" s="247"/>
      <c r="AG23" s="247"/>
      <c r="AH23" s="247"/>
      <c r="AI23" s="247"/>
      <c r="AJ23" s="247"/>
      <c r="AK23" s="247"/>
      <c r="AL23" s="247"/>
      <c r="AM23" s="247"/>
      <c r="AN23" s="247"/>
      <c r="AO23" s="22"/>
      <c r="AP23" s="22"/>
      <c r="AQ23" s="22"/>
      <c r="AR23" s="20"/>
    </row>
    <row r="24" spans="1:71" s="1" customFormat="1" ht="6.9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</row>
    <row r="25" spans="1:71" s="1" customFormat="1" ht="6.9" customHeight="1">
      <c r="B25" s="21"/>
      <c r="C25" s="22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22"/>
      <c r="AQ25" s="22"/>
      <c r="AR25" s="20"/>
    </row>
    <row r="26" spans="1:71" s="2" customFormat="1" ht="25.95" customHeight="1">
      <c r="A26" s="31"/>
      <c r="B26" s="32"/>
      <c r="C26" s="33"/>
      <c r="D26" s="34" t="s">
        <v>38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48">
        <f>ROUND(AG54,2)</f>
        <v>1822775.69</v>
      </c>
      <c r="AL26" s="249"/>
      <c r="AM26" s="249"/>
      <c r="AN26" s="249"/>
      <c r="AO26" s="249"/>
      <c r="AP26" s="33"/>
      <c r="AQ26" s="33"/>
      <c r="AR26" s="36"/>
      <c r="BE26" s="31"/>
    </row>
    <row r="27" spans="1:71" s="2" customFormat="1" ht="6.9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E27" s="31"/>
    </row>
    <row r="28" spans="1:71" s="2" customFormat="1" ht="13.2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50" t="s">
        <v>39</v>
      </c>
      <c r="M28" s="250"/>
      <c r="N28" s="250"/>
      <c r="O28" s="250"/>
      <c r="P28" s="250"/>
      <c r="Q28" s="33"/>
      <c r="R28" s="33"/>
      <c r="S28" s="33"/>
      <c r="T28" s="33"/>
      <c r="U28" s="33"/>
      <c r="V28" s="33"/>
      <c r="W28" s="250" t="s">
        <v>40</v>
      </c>
      <c r="X28" s="250"/>
      <c r="Y28" s="250"/>
      <c r="Z28" s="250"/>
      <c r="AA28" s="250"/>
      <c r="AB28" s="250"/>
      <c r="AC28" s="250"/>
      <c r="AD28" s="250"/>
      <c r="AE28" s="250"/>
      <c r="AF28" s="33"/>
      <c r="AG28" s="33"/>
      <c r="AH28" s="33"/>
      <c r="AI28" s="33"/>
      <c r="AJ28" s="33"/>
      <c r="AK28" s="250" t="s">
        <v>41</v>
      </c>
      <c r="AL28" s="250"/>
      <c r="AM28" s="250"/>
      <c r="AN28" s="250"/>
      <c r="AO28" s="250"/>
      <c r="AP28" s="33"/>
      <c r="AQ28" s="33"/>
      <c r="AR28" s="36"/>
      <c r="BE28" s="31"/>
    </row>
    <row r="29" spans="1:71" s="3" customFormat="1" ht="14.4" hidden="1" customHeight="1">
      <c r="B29" s="37"/>
      <c r="C29" s="38"/>
      <c r="D29" s="28" t="s">
        <v>42</v>
      </c>
      <c r="E29" s="38"/>
      <c r="F29" s="28" t="s">
        <v>43</v>
      </c>
      <c r="G29" s="38"/>
      <c r="H29" s="38"/>
      <c r="I29" s="38"/>
      <c r="J29" s="38"/>
      <c r="K29" s="38"/>
      <c r="L29" s="253">
        <v>0.21</v>
      </c>
      <c r="M29" s="252"/>
      <c r="N29" s="252"/>
      <c r="O29" s="252"/>
      <c r="P29" s="252"/>
      <c r="Q29" s="38"/>
      <c r="R29" s="38"/>
      <c r="S29" s="38"/>
      <c r="T29" s="38"/>
      <c r="U29" s="38"/>
      <c r="V29" s="38"/>
      <c r="W29" s="251">
        <f>ROUND(AZ54, 2)</f>
        <v>0</v>
      </c>
      <c r="X29" s="252"/>
      <c r="Y29" s="252"/>
      <c r="Z29" s="252"/>
      <c r="AA29" s="252"/>
      <c r="AB29" s="252"/>
      <c r="AC29" s="252"/>
      <c r="AD29" s="252"/>
      <c r="AE29" s="252"/>
      <c r="AF29" s="38"/>
      <c r="AG29" s="38"/>
      <c r="AH29" s="38"/>
      <c r="AI29" s="38"/>
      <c r="AJ29" s="38"/>
      <c r="AK29" s="251">
        <f>ROUND(AV54, 2)</f>
        <v>0</v>
      </c>
      <c r="AL29" s="252"/>
      <c r="AM29" s="252"/>
      <c r="AN29" s="252"/>
      <c r="AO29" s="252"/>
      <c r="AP29" s="38"/>
      <c r="AQ29" s="38"/>
      <c r="AR29" s="39"/>
    </row>
    <row r="30" spans="1:71" s="3" customFormat="1" ht="14.4" hidden="1" customHeight="1">
      <c r="B30" s="37"/>
      <c r="C30" s="38"/>
      <c r="D30" s="38"/>
      <c r="E30" s="38"/>
      <c r="F30" s="28" t="s">
        <v>44</v>
      </c>
      <c r="G30" s="38"/>
      <c r="H30" s="38"/>
      <c r="I30" s="38"/>
      <c r="J30" s="38"/>
      <c r="K30" s="38"/>
      <c r="L30" s="253">
        <v>0.15</v>
      </c>
      <c r="M30" s="252"/>
      <c r="N30" s="252"/>
      <c r="O30" s="252"/>
      <c r="P30" s="252"/>
      <c r="Q30" s="38"/>
      <c r="R30" s="38"/>
      <c r="S30" s="38"/>
      <c r="T30" s="38"/>
      <c r="U30" s="38"/>
      <c r="V30" s="38"/>
      <c r="W30" s="251">
        <f>ROUND(BA54, 2)</f>
        <v>0</v>
      </c>
      <c r="X30" s="252"/>
      <c r="Y30" s="252"/>
      <c r="Z30" s="252"/>
      <c r="AA30" s="252"/>
      <c r="AB30" s="252"/>
      <c r="AC30" s="252"/>
      <c r="AD30" s="252"/>
      <c r="AE30" s="252"/>
      <c r="AF30" s="38"/>
      <c r="AG30" s="38"/>
      <c r="AH30" s="38"/>
      <c r="AI30" s="38"/>
      <c r="AJ30" s="38"/>
      <c r="AK30" s="251">
        <f>ROUND(AW54, 2)</f>
        <v>0</v>
      </c>
      <c r="AL30" s="252"/>
      <c r="AM30" s="252"/>
      <c r="AN30" s="252"/>
      <c r="AO30" s="252"/>
      <c r="AP30" s="38"/>
      <c r="AQ30" s="38"/>
      <c r="AR30" s="39"/>
    </row>
    <row r="31" spans="1:71" s="3" customFormat="1" ht="14.4" customHeight="1">
      <c r="B31" s="37"/>
      <c r="C31" s="38"/>
      <c r="D31" s="40" t="s">
        <v>42</v>
      </c>
      <c r="E31" s="38"/>
      <c r="F31" s="28" t="s">
        <v>45</v>
      </c>
      <c r="G31" s="38"/>
      <c r="H31" s="38"/>
      <c r="I31" s="38"/>
      <c r="J31" s="38"/>
      <c r="K31" s="38"/>
      <c r="L31" s="253">
        <v>0.21</v>
      </c>
      <c r="M31" s="252"/>
      <c r="N31" s="252"/>
      <c r="O31" s="252"/>
      <c r="P31" s="252"/>
      <c r="Q31" s="38"/>
      <c r="R31" s="38"/>
      <c r="S31" s="38"/>
      <c r="T31" s="38"/>
      <c r="U31" s="38"/>
      <c r="V31" s="38"/>
      <c r="W31" s="251">
        <f>ROUND(BB54, 2)</f>
        <v>1822775.69</v>
      </c>
      <c r="X31" s="252"/>
      <c r="Y31" s="252"/>
      <c r="Z31" s="252"/>
      <c r="AA31" s="252"/>
      <c r="AB31" s="252"/>
      <c r="AC31" s="252"/>
      <c r="AD31" s="252"/>
      <c r="AE31" s="252"/>
      <c r="AF31" s="38"/>
      <c r="AG31" s="38"/>
      <c r="AH31" s="38"/>
      <c r="AI31" s="38"/>
      <c r="AJ31" s="38"/>
      <c r="AK31" s="251">
        <v>0</v>
      </c>
      <c r="AL31" s="252"/>
      <c r="AM31" s="252"/>
      <c r="AN31" s="252"/>
      <c r="AO31" s="252"/>
      <c r="AP31" s="38"/>
      <c r="AQ31" s="38"/>
      <c r="AR31" s="39"/>
    </row>
    <row r="32" spans="1:71" s="3" customFormat="1" ht="14.4" customHeight="1">
      <c r="B32" s="37"/>
      <c r="C32" s="38"/>
      <c r="D32" s="38"/>
      <c r="E32" s="38"/>
      <c r="F32" s="28" t="s">
        <v>46</v>
      </c>
      <c r="G32" s="38"/>
      <c r="H32" s="38"/>
      <c r="I32" s="38"/>
      <c r="J32" s="38"/>
      <c r="K32" s="38"/>
      <c r="L32" s="253">
        <v>0.15</v>
      </c>
      <c r="M32" s="252"/>
      <c r="N32" s="252"/>
      <c r="O32" s="252"/>
      <c r="P32" s="252"/>
      <c r="Q32" s="38"/>
      <c r="R32" s="38"/>
      <c r="S32" s="38"/>
      <c r="T32" s="38"/>
      <c r="U32" s="38"/>
      <c r="V32" s="38"/>
      <c r="W32" s="251">
        <f>ROUND(BC54, 2)</f>
        <v>0</v>
      </c>
      <c r="X32" s="252"/>
      <c r="Y32" s="252"/>
      <c r="Z32" s="252"/>
      <c r="AA32" s="252"/>
      <c r="AB32" s="252"/>
      <c r="AC32" s="252"/>
      <c r="AD32" s="252"/>
      <c r="AE32" s="252"/>
      <c r="AF32" s="38"/>
      <c r="AG32" s="38"/>
      <c r="AH32" s="38"/>
      <c r="AI32" s="38"/>
      <c r="AJ32" s="38"/>
      <c r="AK32" s="251">
        <v>0</v>
      </c>
      <c r="AL32" s="252"/>
      <c r="AM32" s="252"/>
      <c r="AN32" s="252"/>
      <c r="AO32" s="252"/>
      <c r="AP32" s="38"/>
      <c r="AQ32" s="38"/>
      <c r="AR32" s="39"/>
    </row>
    <row r="33" spans="1:57" s="3" customFormat="1" ht="14.4" hidden="1" customHeight="1">
      <c r="B33" s="37"/>
      <c r="C33" s="38"/>
      <c r="D33" s="38"/>
      <c r="E33" s="38"/>
      <c r="F33" s="28" t="s">
        <v>47</v>
      </c>
      <c r="G33" s="38"/>
      <c r="H33" s="38"/>
      <c r="I33" s="38"/>
      <c r="J33" s="38"/>
      <c r="K33" s="38"/>
      <c r="L33" s="253">
        <v>0</v>
      </c>
      <c r="M33" s="252"/>
      <c r="N33" s="252"/>
      <c r="O33" s="252"/>
      <c r="P33" s="252"/>
      <c r="Q33" s="38"/>
      <c r="R33" s="38"/>
      <c r="S33" s="38"/>
      <c r="T33" s="38"/>
      <c r="U33" s="38"/>
      <c r="V33" s="38"/>
      <c r="W33" s="251">
        <f>ROUND(BD54, 2)</f>
        <v>0</v>
      </c>
      <c r="X33" s="252"/>
      <c r="Y33" s="252"/>
      <c r="Z33" s="252"/>
      <c r="AA33" s="252"/>
      <c r="AB33" s="252"/>
      <c r="AC33" s="252"/>
      <c r="AD33" s="252"/>
      <c r="AE33" s="252"/>
      <c r="AF33" s="38"/>
      <c r="AG33" s="38"/>
      <c r="AH33" s="38"/>
      <c r="AI33" s="38"/>
      <c r="AJ33" s="38"/>
      <c r="AK33" s="251">
        <v>0</v>
      </c>
      <c r="AL33" s="252"/>
      <c r="AM33" s="252"/>
      <c r="AN33" s="252"/>
      <c r="AO33" s="252"/>
      <c r="AP33" s="38"/>
      <c r="AQ33" s="38"/>
      <c r="AR33" s="39"/>
    </row>
    <row r="34" spans="1:57" s="2" customFormat="1" ht="6.9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E34" s="31"/>
    </row>
    <row r="35" spans="1:57" s="2" customFormat="1" ht="25.95" customHeight="1">
      <c r="A35" s="31"/>
      <c r="B35" s="32"/>
      <c r="C35" s="41"/>
      <c r="D35" s="42" t="s">
        <v>48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4" t="s">
        <v>49</v>
      </c>
      <c r="U35" s="43"/>
      <c r="V35" s="43"/>
      <c r="W35" s="43"/>
      <c r="X35" s="254" t="s">
        <v>50</v>
      </c>
      <c r="Y35" s="255"/>
      <c r="Z35" s="255"/>
      <c r="AA35" s="255"/>
      <c r="AB35" s="255"/>
      <c r="AC35" s="43"/>
      <c r="AD35" s="43"/>
      <c r="AE35" s="43"/>
      <c r="AF35" s="43"/>
      <c r="AG35" s="43"/>
      <c r="AH35" s="43"/>
      <c r="AI35" s="43"/>
      <c r="AJ35" s="43"/>
      <c r="AK35" s="256">
        <f>SUM(AK26:AK33)</f>
        <v>1822775.69</v>
      </c>
      <c r="AL35" s="255"/>
      <c r="AM35" s="255"/>
      <c r="AN35" s="255"/>
      <c r="AO35" s="257"/>
      <c r="AP35" s="41"/>
      <c r="AQ35" s="41"/>
      <c r="AR35" s="36"/>
      <c r="BE35" s="31"/>
    </row>
    <row r="36" spans="1:57" s="2" customFormat="1" ht="6.9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E36" s="31"/>
    </row>
    <row r="37" spans="1:57" s="2" customFormat="1" ht="6.9" customHeight="1">
      <c r="A37" s="31"/>
      <c r="B37" s="45"/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  <c r="AL37" s="46"/>
      <c r="AM37" s="46"/>
      <c r="AN37" s="46"/>
      <c r="AO37" s="46"/>
      <c r="AP37" s="46"/>
      <c r="AQ37" s="46"/>
      <c r="AR37" s="36"/>
      <c r="BE37" s="31"/>
    </row>
    <row r="41" spans="1:57" s="2" customFormat="1" ht="6.9" customHeight="1">
      <c r="A41" s="31"/>
      <c r="B41" s="47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36"/>
      <c r="BE41" s="31"/>
    </row>
    <row r="42" spans="1:57" s="2" customFormat="1" ht="24.9" customHeight="1">
      <c r="A42" s="31"/>
      <c r="B42" s="32"/>
      <c r="C42" s="23" t="s">
        <v>51</v>
      </c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33"/>
      <c r="AL42" s="33"/>
      <c r="AM42" s="33"/>
      <c r="AN42" s="33"/>
      <c r="AO42" s="33"/>
      <c r="AP42" s="33"/>
      <c r="AQ42" s="33"/>
      <c r="AR42" s="36"/>
      <c r="BE42" s="31"/>
    </row>
    <row r="43" spans="1:57" s="2" customFormat="1" ht="6.9" customHeight="1">
      <c r="A43" s="31"/>
      <c r="B43" s="32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33"/>
      <c r="AJ43" s="33"/>
      <c r="AK43" s="33"/>
      <c r="AL43" s="33"/>
      <c r="AM43" s="33"/>
      <c r="AN43" s="33"/>
      <c r="AO43" s="33"/>
      <c r="AP43" s="33"/>
      <c r="AQ43" s="33"/>
      <c r="AR43" s="36"/>
      <c r="BE43" s="31"/>
    </row>
    <row r="44" spans="1:57" s="4" customFormat="1" ht="12" customHeight="1">
      <c r="B44" s="49"/>
      <c r="C44" s="28" t="s">
        <v>12</v>
      </c>
      <c r="D44" s="50"/>
      <c r="E44" s="50"/>
      <c r="F44" s="50"/>
      <c r="G44" s="50"/>
      <c r="H44" s="50"/>
      <c r="I44" s="50"/>
      <c r="J44" s="50"/>
      <c r="K44" s="50"/>
      <c r="L44" s="50" t="str">
        <f>K5</f>
        <v>3589</v>
      </c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1"/>
    </row>
    <row r="45" spans="1:57" s="5" customFormat="1" ht="36.9" customHeight="1">
      <c r="B45" s="52"/>
      <c r="C45" s="53" t="s">
        <v>14</v>
      </c>
      <c r="D45" s="54"/>
      <c r="E45" s="54"/>
      <c r="F45" s="54"/>
      <c r="G45" s="54"/>
      <c r="H45" s="54"/>
      <c r="I45" s="54"/>
      <c r="J45" s="54"/>
      <c r="K45" s="54"/>
      <c r="L45" s="271" t="str">
        <f>K6</f>
        <v>Výsadba větrolamu a výstavba mělkého průlehu na KN 1613 v k. ú. Svinčany</v>
      </c>
      <c r="M45" s="272"/>
      <c r="N45" s="272"/>
      <c r="O45" s="272"/>
      <c r="P45" s="272"/>
      <c r="Q45" s="272"/>
      <c r="R45" s="272"/>
      <c r="S45" s="272"/>
      <c r="T45" s="272"/>
      <c r="U45" s="272"/>
      <c r="V45" s="272"/>
      <c r="W45" s="272"/>
      <c r="X45" s="272"/>
      <c r="Y45" s="272"/>
      <c r="Z45" s="272"/>
      <c r="AA45" s="272"/>
      <c r="AB45" s="272"/>
      <c r="AC45" s="272"/>
      <c r="AD45" s="272"/>
      <c r="AE45" s="272"/>
      <c r="AF45" s="272"/>
      <c r="AG45" s="272"/>
      <c r="AH45" s="272"/>
      <c r="AI45" s="272"/>
      <c r="AJ45" s="272"/>
      <c r="AK45" s="272"/>
      <c r="AL45" s="272"/>
      <c r="AM45" s="272"/>
      <c r="AN45" s="272"/>
      <c r="AO45" s="272"/>
      <c r="AP45" s="54"/>
      <c r="AQ45" s="54"/>
      <c r="AR45" s="55"/>
    </row>
    <row r="46" spans="1:57" s="2" customFormat="1" ht="6.9" customHeight="1">
      <c r="A46" s="31"/>
      <c r="B46" s="32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  <c r="AH46" s="33"/>
      <c r="AI46" s="33"/>
      <c r="AJ46" s="33"/>
      <c r="AK46" s="33"/>
      <c r="AL46" s="33"/>
      <c r="AM46" s="33"/>
      <c r="AN46" s="33"/>
      <c r="AO46" s="33"/>
      <c r="AP46" s="33"/>
      <c r="AQ46" s="33"/>
      <c r="AR46" s="36"/>
      <c r="BE46" s="31"/>
    </row>
    <row r="47" spans="1:57" s="2" customFormat="1" ht="12" customHeight="1">
      <c r="A47" s="31"/>
      <c r="B47" s="32"/>
      <c r="C47" s="28" t="s">
        <v>20</v>
      </c>
      <c r="D47" s="33"/>
      <c r="E47" s="33"/>
      <c r="F47" s="33"/>
      <c r="G47" s="33"/>
      <c r="H47" s="33"/>
      <c r="I47" s="33"/>
      <c r="J47" s="33"/>
      <c r="K47" s="33"/>
      <c r="L47" s="56" t="str">
        <f>IF(K8="","",K8)</f>
        <v>Svinčany</v>
      </c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  <c r="AH47" s="33"/>
      <c r="AI47" s="28" t="s">
        <v>22</v>
      </c>
      <c r="AJ47" s="33"/>
      <c r="AK47" s="33"/>
      <c r="AL47" s="33"/>
      <c r="AM47" s="273" t="str">
        <f>IF(AN8= "","",AN8)</f>
        <v>8. 8. 2019</v>
      </c>
      <c r="AN47" s="273"/>
      <c r="AO47" s="33"/>
      <c r="AP47" s="33"/>
      <c r="AQ47" s="33"/>
      <c r="AR47" s="36"/>
      <c r="BE47" s="31"/>
    </row>
    <row r="48" spans="1:57" s="2" customFormat="1" ht="6.9" customHeight="1">
      <c r="A48" s="31"/>
      <c r="B48" s="32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6"/>
      <c r="BE48" s="31"/>
    </row>
    <row r="49" spans="1:91" s="2" customFormat="1" ht="27.9" customHeight="1">
      <c r="A49" s="31"/>
      <c r="B49" s="32"/>
      <c r="C49" s="28" t="s">
        <v>24</v>
      </c>
      <c r="D49" s="33"/>
      <c r="E49" s="33"/>
      <c r="F49" s="33"/>
      <c r="G49" s="33"/>
      <c r="H49" s="33"/>
      <c r="I49" s="33"/>
      <c r="J49" s="33"/>
      <c r="K49" s="33"/>
      <c r="L49" s="50" t="str">
        <f>IF(E11= "","",E11)</f>
        <v>Obec Svinčany</v>
      </c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33"/>
      <c r="AH49" s="33"/>
      <c r="AI49" s="28" t="s">
        <v>31</v>
      </c>
      <c r="AJ49" s="33"/>
      <c r="AK49" s="33"/>
      <c r="AL49" s="33"/>
      <c r="AM49" s="261" t="str">
        <f>IF(E17="","",E17)</f>
        <v>Povodí Labe, státní podnik, OIČ, Hradec Králové</v>
      </c>
      <c r="AN49" s="262"/>
      <c r="AO49" s="262"/>
      <c r="AP49" s="262"/>
      <c r="AQ49" s="33"/>
      <c r="AR49" s="36"/>
      <c r="AS49" s="263" t="s">
        <v>52</v>
      </c>
      <c r="AT49" s="264"/>
      <c r="AU49" s="58"/>
      <c r="AV49" s="58"/>
      <c r="AW49" s="58"/>
      <c r="AX49" s="58"/>
      <c r="AY49" s="58"/>
      <c r="AZ49" s="58"/>
      <c r="BA49" s="58"/>
      <c r="BB49" s="58"/>
      <c r="BC49" s="58"/>
      <c r="BD49" s="59"/>
      <c r="BE49" s="31"/>
    </row>
    <row r="50" spans="1:91" s="2" customFormat="1" ht="15.15" customHeight="1">
      <c r="A50" s="31"/>
      <c r="B50" s="32"/>
      <c r="C50" s="28" t="s">
        <v>29</v>
      </c>
      <c r="D50" s="33"/>
      <c r="E50" s="33"/>
      <c r="F50" s="33"/>
      <c r="G50" s="33"/>
      <c r="H50" s="33"/>
      <c r="I50" s="33"/>
      <c r="J50" s="33"/>
      <c r="K50" s="33"/>
      <c r="L50" s="50" t="str">
        <f>IF(E14="","",E14)</f>
        <v>dle výběrového řízení</v>
      </c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28" t="s">
        <v>34</v>
      </c>
      <c r="AJ50" s="33"/>
      <c r="AK50" s="33"/>
      <c r="AL50" s="33"/>
      <c r="AM50" s="261" t="str">
        <f>IF(E20="","",E20)</f>
        <v>Ing. Eva Morkesová</v>
      </c>
      <c r="AN50" s="262"/>
      <c r="AO50" s="262"/>
      <c r="AP50" s="262"/>
      <c r="AQ50" s="33"/>
      <c r="AR50" s="36"/>
      <c r="AS50" s="265"/>
      <c r="AT50" s="266"/>
      <c r="AU50" s="60"/>
      <c r="AV50" s="60"/>
      <c r="AW50" s="60"/>
      <c r="AX50" s="60"/>
      <c r="AY50" s="60"/>
      <c r="AZ50" s="60"/>
      <c r="BA50" s="60"/>
      <c r="BB50" s="60"/>
      <c r="BC50" s="60"/>
      <c r="BD50" s="61"/>
      <c r="BE50" s="31"/>
    </row>
    <row r="51" spans="1:91" s="2" customFormat="1" ht="10.8" customHeight="1">
      <c r="A51" s="31"/>
      <c r="B51" s="32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  <c r="AF51" s="33"/>
      <c r="AG51" s="33"/>
      <c r="AH51" s="33"/>
      <c r="AI51" s="33"/>
      <c r="AJ51" s="33"/>
      <c r="AK51" s="33"/>
      <c r="AL51" s="33"/>
      <c r="AM51" s="33"/>
      <c r="AN51" s="33"/>
      <c r="AO51" s="33"/>
      <c r="AP51" s="33"/>
      <c r="AQ51" s="33"/>
      <c r="AR51" s="36"/>
      <c r="AS51" s="267"/>
      <c r="AT51" s="268"/>
      <c r="AU51" s="62"/>
      <c r="AV51" s="62"/>
      <c r="AW51" s="62"/>
      <c r="AX51" s="62"/>
      <c r="AY51" s="62"/>
      <c r="AZ51" s="62"/>
      <c r="BA51" s="62"/>
      <c r="BB51" s="62"/>
      <c r="BC51" s="62"/>
      <c r="BD51" s="63"/>
      <c r="BE51" s="31"/>
    </row>
    <row r="52" spans="1:91" s="2" customFormat="1" ht="29.25" customHeight="1">
      <c r="A52" s="31"/>
      <c r="B52" s="32"/>
      <c r="C52" s="259" t="s">
        <v>53</v>
      </c>
      <c r="D52" s="239"/>
      <c r="E52" s="239"/>
      <c r="F52" s="239"/>
      <c r="G52" s="239"/>
      <c r="H52" s="64"/>
      <c r="I52" s="238" t="s">
        <v>54</v>
      </c>
      <c r="J52" s="239"/>
      <c r="K52" s="239"/>
      <c r="L52" s="239"/>
      <c r="M52" s="239"/>
      <c r="N52" s="239"/>
      <c r="O52" s="239"/>
      <c r="P52" s="239"/>
      <c r="Q52" s="239"/>
      <c r="R52" s="239"/>
      <c r="S52" s="239"/>
      <c r="T52" s="239"/>
      <c r="U52" s="239"/>
      <c r="V52" s="239"/>
      <c r="W52" s="239"/>
      <c r="X52" s="239"/>
      <c r="Y52" s="239"/>
      <c r="Z52" s="239"/>
      <c r="AA52" s="239"/>
      <c r="AB52" s="239"/>
      <c r="AC52" s="239"/>
      <c r="AD52" s="239"/>
      <c r="AE52" s="239"/>
      <c r="AF52" s="239"/>
      <c r="AG52" s="274" t="s">
        <v>55</v>
      </c>
      <c r="AH52" s="239"/>
      <c r="AI52" s="239"/>
      <c r="AJ52" s="239"/>
      <c r="AK52" s="239"/>
      <c r="AL52" s="239"/>
      <c r="AM52" s="239"/>
      <c r="AN52" s="238" t="s">
        <v>56</v>
      </c>
      <c r="AO52" s="239"/>
      <c r="AP52" s="239"/>
      <c r="AQ52" s="65" t="s">
        <v>57</v>
      </c>
      <c r="AR52" s="36"/>
      <c r="AS52" s="66" t="s">
        <v>58</v>
      </c>
      <c r="AT52" s="67" t="s">
        <v>59</v>
      </c>
      <c r="AU52" s="67" t="s">
        <v>60</v>
      </c>
      <c r="AV52" s="67" t="s">
        <v>61</v>
      </c>
      <c r="AW52" s="67" t="s">
        <v>62</v>
      </c>
      <c r="AX52" s="67" t="s">
        <v>63</v>
      </c>
      <c r="AY52" s="67" t="s">
        <v>64</v>
      </c>
      <c r="AZ52" s="67" t="s">
        <v>65</v>
      </c>
      <c r="BA52" s="67" t="s">
        <v>66</v>
      </c>
      <c r="BB52" s="67" t="s">
        <v>67</v>
      </c>
      <c r="BC52" s="67" t="s">
        <v>68</v>
      </c>
      <c r="BD52" s="68" t="s">
        <v>69</v>
      </c>
      <c r="BE52" s="31"/>
    </row>
    <row r="53" spans="1:91" s="2" customFormat="1" ht="10.8" customHeight="1">
      <c r="A53" s="31"/>
      <c r="B53" s="32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33"/>
      <c r="AH53" s="33"/>
      <c r="AI53" s="33"/>
      <c r="AJ53" s="33"/>
      <c r="AK53" s="33"/>
      <c r="AL53" s="33"/>
      <c r="AM53" s="33"/>
      <c r="AN53" s="33"/>
      <c r="AO53" s="33"/>
      <c r="AP53" s="33"/>
      <c r="AQ53" s="33"/>
      <c r="AR53" s="36"/>
      <c r="AS53" s="69"/>
      <c r="AT53" s="70"/>
      <c r="AU53" s="70"/>
      <c r="AV53" s="70"/>
      <c r="AW53" s="70"/>
      <c r="AX53" s="70"/>
      <c r="AY53" s="70"/>
      <c r="AZ53" s="70"/>
      <c r="BA53" s="70"/>
      <c r="BB53" s="70"/>
      <c r="BC53" s="70"/>
      <c r="BD53" s="71"/>
      <c r="BE53" s="31"/>
    </row>
    <row r="54" spans="1:91" s="6" customFormat="1" ht="32.4" customHeight="1">
      <c r="B54" s="72"/>
      <c r="C54" s="73" t="s">
        <v>70</v>
      </c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  <c r="P54" s="74"/>
      <c r="Q54" s="74"/>
      <c r="R54" s="74"/>
      <c r="S54" s="74"/>
      <c r="T54" s="74"/>
      <c r="U54" s="74"/>
      <c r="V54" s="74"/>
      <c r="W54" s="74"/>
      <c r="X54" s="74"/>
      <c r="Y54" s="74"/>
      <c r="Z54" s="74"/>
      <c r="AA54" s="74"/>
      <c r="AB54" s="74"/>
      <c r="AC54" s="74"/>
      <c r="AD54" s="74"/>
      <c r="AE54" s="74"/>
      <c r="AF54" s="74"/>
      <c r="AG54" s="270">
        <f>ROUND(AG55+AG56+AG57+AG63,2)</f>
        <v>1822775.69</v>
      </c>
      <c r="AH54" s="270"/>
      <c r="AI54" s="270"/>
      <c r="AJ54" s="270"/>
      <c r="AK54" s="270"/>
      <c r="AL54" s="270"/>
      <c r="AM54" s="270"/>
      <c r="AN54" s="242">
        <f t="shared" ref="AN54:AN63" si="0">SUM(AG54,AT54)</f>
        <v>1822775.69</v>
      </c>
      <c r="AO54" s="242"/>
      <c r="AP54" s="242"/>
      <c r="AQ54" s="76" t="s">
        <v>26</v>
      </c>
      <c r="AR54" s="77"/>
      <c r="AS54" s="78">
        <f>ROUND(AS55+AS56+AS57+AS63,2)</f>
        <v>0</v>
      </c>
      <c r="AT54" s="79">
        <f t="shared" ref="AT54:AT63" si="1">ROUND(SUM(AV54:AW54),2)</f>
        <v>0</v>
      </c>
      <c r="AU54" s="80">
        <f>ROUND(AU55+AU56+AU57+AU63,5)</f>
        <v>2501.2456000000002</v>
      </c>
      <c r="AV54" s="79">
        <f>ROUND(AZ54*L29,2)</f>
        <v>0</v>
      </c>
      <c r="AW54" s="79">
        <f>ROUND(BA54*L30,2)</f>
        <v>0</v>
      </c>
      <c r="AX54" s="79">
        <f>ROUND(BB54*L29,2)</f>
        <v>382782.89</v>
      </c>
      <c r="AY54" s="79">
        <f>ROUND(BC54*L30,2)</f>
        <v>0</v>
      </c>
      <c r="AZ54" s="79">
        <f>ROUND(AZ55+AZ56+AZ57+AZ63,2)</f>
        <v>0</v>
      </c>
      <c r="BA54" s="79">
        <f>ROUND(BA55+BA56+BA57+BA63,2)</f>
        <v>0</v>
      </c>
      <c r="BB54" s="79">
        <f>ROUND(BB55+BB56+BB57+BB63,2)</f>
        <v>1822775.69</v>
      </c>
      <c r="BC54" s="79">
        <f>ROUND(BC55+BC56+BC57+BC63,2)</f>
        <v>0</v>
      </c>
      <c r="BD54" s="81">
        <f>ROUND(BD55+BD56+BD57+BD63,2)</f>
        <v>0</v>
      </c>
      <c r="BS54" s="82" t="s">
        <v>71</v>
      </c>
      <c r="BT54" s="82" t="s">
        <v>72</v>
      </c>
      <c r="BU54" s="83" t="s">
        <v>73</v>
      </c>
      <c r="BV54" s="82" t="s">
        <v>74</v>
      </c>
      <c r="BW54" s="82" t="s">
        <v>5</v>
      </c>
      <c r="BX54" s="82" t="s">
        <v>75</v>
      </c>
      <c r="CL54" s="82" t="s">
        <v>17</v>
      </c>
    </row>
    <row r="55" spans="1:91" s="7" customFormat="1" ht="16.5" customHeight="1">
      <c r="A55" s="84" t="s">
        <v>76</v>
      </c>
      <c r="B55" s="85"/>
      <c r="C55" s="86"/>
      <c r="D55" s="260" t="s">
        <v>77</v>
      </c>
      <c r="E55" s="260"/>
      <c r="F55" s="260"/>
      <c r="G55" s="260"/>
      <c r="H55" s="260"/>
      <c r="I55" s="87"/>
      <c r="J55" s="260" t="s">
        <v>78</v>
      </c>
      <c r="K55" s="260"/>
      <c r="L55" s="260"/>
      <c r="M55" s="260"/>
      <c r="N55" s="260"/>
      <c r="O55" s="260"/>
      <c r="P55" s="260"/>
      <c r="Q55" s="260"/>
      <c r="R55" s="260"/>
      <c r="S55" s="260"/>
      <c r="T55" s="260"/>
      <c r="U55" s="260"/>
      <c r="V55" s="260"/>
      <c r="W55" s="260"/>
      <c r="X55" s="260"/>
      <c r="Y55" s="260"/>
      <c r="Z55" s="260"/>
      <c r="AA55" s="260"/>
      <c r="AB55" s="260"/>
      <c r="AC55" s="260"/>
      <c r="AD55" s="260"/>
      <c r="AE55" s="260"/>
      <c r="AF55" s="260"/>
      <c r="AG55" s="240">
        <f>'1. - SO 01 Záchytný průleh'!J30</f>
        <v>608997.44999999995</v>
      </c>
      <c r="AH55" s="241"/>
      <c r="AI55" s="241"/>
      <c r="AJ55" s="241"/>
      <c r="AK55" s="241"/>
      <c r="AL55" s="241"/>
      <c r="AM55" s="241"/>
      <c r="AN55" s="240">
        <f t="shared" si="0"/>
        <v>608997.44999999995</v>
      </c>
      <c r="AO55" s="241"/>
      <c r="AP55" s="241"/>
      <c r="AQ55" s="88" t="s">
        <v>79</v>
      </c>
      <c r="AR55" s="89"/>
      <c r="AS55" s="90">
        <v>0</v>
      </c>
      <c r="AT55" s="91">
        <f t="shared" si="1"/>
        <v>0</v>
      </c>
      <c r="AU55" s="92">
        <f>'1. - SO 01 Záchytný průleh'!P89</f>
        <v>1155.0412920000003</v>
      </c>
      <c r="AV55" s="91">
        <f>'1. - SO 01 Záchytný průleh'!J33</f>
        <v>0</v>
      </c>
      <c r="AW55" s="91">
        <f>'1. - SO 01 Záchytný průleh'!J34</f>
        <v>0</v>
      </c>
      <c r="AX55" s="91">
        <f>'1. - SO 01 Záchytný průleh'!J35</f>
        <v>0</v>
      </c>
      <c r="AY55" s="91">
        <f>'1. - SO 01 Záchytný průleh'!J36</f>
        <v>0</v>
      </c>
      <c r="AZ55" s="91">
        <f>'1. - SO 01 Záchytný průleh'!F33</f>
        <v>0</v>
      </c>
      <c r="BA55" s="91">
        <f>'1. - SO 01 Záchytný průleh'!F34</f>
        <v>0</v>
      </c>
      <c r="BB55" s="91">
        <f>'1. - SO 01 Záchytný průleh'!F35</f>
        <v>608997.44999999995</v>
      </c>
      <c r="BC55" s="91">
        <f>'1. - SO 01 Záchytný průleh'!F36</f>
        <v>0</v>
      </c>
      <c r="BD55" s="93">
        <f>'1. - SO 01 Záchytný průleh'!F37</f>
        <v>0</v>
      </c>
      <c r="BT55" s="94" t="s">
        <v>80</v>
      </c>
      <c r="BV55" s="94" t="s">
        <v>74</v>
      </c>
      <c r="BW55" s="94" t="s">
        <v>81</v>
      </c>
      <c r="BX55" s="94" t="s">
        <v>5</v>
      </c>
      <c r="CL55" s="94" t="s">
        <v>17</v>
      </c>
      <c r="CM55" s="94" t="s">
        <v>82</v>
      </c>
    </row>
    <row r="56" spans="1:91" s="7" customFormat="1" ht="16.5" customHeight="1">
      <c r="A56" s="84" t="s">
        <v>76</v>
      </c>
      <c r="B56" s="85"/>
      <c r="C56" s="86"/>
      <c r="D56" s="260" t="s">
        <v>83</v>
      </c>
      <c r="E56" s="260"/>
      <c r="F56" s="260"/>
      <c r="G56" s="260"/>
      <c r="H56" s="260"/>
      <c r="I56" s="87"/>
      <c r="J56" s="260" t="s">
        <v>84</v>
      </c>
      <c r="K56" s="260"/>
      <c r="L56" s="260"/>
      <c r="M56" s="260"/>
      <c r="N56" s="260"/>
      <c r="O56" s="260"/>
      <c r="P56" s="260"/>
      <c r="Q56" s="260"/>
      <c r="R56" s="260"/>
      <c r="S56" s="260"/>
      <c r="T56" s="260"/>
      <c r="U56" s="260"/>
      <c r="V56" s="260"/>
      <c r="W56" s="260"/>
      <c r="X56" s="260"/>
      <c r="Y56" s="260"/>
      <c r="Z56" s="260"/>
      <c r="AA56" s="260"/>
      <c r="AB56" s="260"/>
      <c r="AC56" s="260"/>
      <c r="AD56" s="260"/>
      <c r="AE56" s="260"/>
      <c r="AF56" s="260"/>
      <c r="AG56" s="240">
        <f>'2. - SO 02 Úprava odpadní...'!J30</f>
        <v>692098.88</v>
      </c>
      <c r="AH56" s="241"/>
      <c r="AI56" s="241"/>
      <c r="AJ56" s="241"/>
      <c r="AK56" s="241"/>
      <c r="AL56" s="241"/>
      <c r="AM56" s="241"/>
      <c r="AN56" s="240">
        <f t="shared" si="0"/>
        <v>692098.88</v>
      </c>
      <c r="AO56" s="241"/>
      <c r="AP56" s="241"/>
      <c r="AQ56" s="88" t="s">
        <v>79</v>
      </c>
      <c r="AR56" s="89"/>
      <c r="AS56" s="90">
        <v>0</v>
      </c>
      <c r="AT56" s="91">
        <f t="shared" si="1"/>
        <v>0</v>
      </c>
      <c r="AU56" s="92">
        <f>'2. - SO 02 Úprava odpadní...'!P90</f>
        <v>824.86529099999984</v>
      </c>
      <c r="AV56" s="91">
        <f>'2. - SO 02 Úprava odpadní...'!J33</f>
        <v>0</v>
      </c>
      <c r="AW56" s="91">
        <f>'2. - SO 02 Úprava odpadní...'!J34</f>
        <v>0</v>
      </c>
      <c r="AX56" s="91">
        <f>'2. - SO 02 Úprava odpadní...'!J35</f>
        <v>0</v>
      </c>
      <c r="AY56" s="91">
        <f>'2. - SO 02 Úprava odpadní...'!J36</f>
        <v>0</v>
      </c>
      <c r="AZ56" s="91">
        <f>'2. - SO 02 Úprava odpadní...'!F33</f>
        <v>0</v>
      </c>
      <c r="BA56" s="91">
        <f>'2. - SO 02 Úprava odpadní...'!F34</f>
        <v>0</v>
      </c>
      <c r="BB56" s="91">
        <f>'2. - SO 02 Úprava odpadní...'!F35</f>
        <v>692098.88</v>
      </c>
      <c r="BC56" s="91">
        <f>'2. - SO 02 Úprava odpadní...'!F36</f>
        <v>0</v>
      </c>
      <c r="BD56" s="93">
        <f>'2. - SO 02 Úprava odpadní...'!F37</f>
        <v>0</v>
      </c>
      <c r="BT56" s="94" t="s">
        <v>80</v>
      </c>
      <c r="BV56" s="94" t="s">
        <v>74</v>
      </c>
      <c r="BW56" s="94" t="s">
        <v>85</v>
      </c>
      <c r="BX56" s="94" t="s">
        <v>5</v>
      </c>
      <c r="CL56" s="94" t="s">
        <v>17</v>
      </c>
      <c r="CM56" s="94" t="s">
        <v>82</v>
      </c>
    </row>
    <row r="57" spans="1:91" s="7" customFormat="1" ht="16.5" customHeight="1">
      <c r="B57" s="85"/>
      <c r="C57" s="86"/>
      <c r="D57" s="260" t="s">
        <v>86</v>
      </c>
      <c r="E57" s="260"/>
      <c r="F57" s="260"/>
      <c r="G57" s="260"/>
      <c r="H57" s="260"/>
      <c r="I57" s="87"/>
      <c r="J57" s="260" t="s">
        <v>87</v>
      </c>
      <c r="K57" s="260"/>
      <c r="L57" s="260"/>
      <c r="M57" s="260"/>
      <c r="N57" s="260"/>
      <c r="O57" s="260"/>
      <c r="P57" s="260"/>
      <c r="Q57" s="260"/>
      <c r="R57" s="260"/>
      <c r="S57" s="260"/>
      <c r="T57" s="260"/>
      <c r="U57" s="260"/>
      <c r="V57" s="260"/>
      <c r="W57" s="260"/>
      <c r="X57" s="260"/>
      <c r="Y57" s="260"/>
      <c r="Z57" s="260"/>
      <c r="AA57" s="260"/>
      <c r="AB57" s="260"/>
      <c r="AC57" s="260"/>
      <c r="AD57" s="260"/>
      <c r="AE57" s="260"/>
      <c r="AF57" s="260"/>
      <c r="AG57" s="269">
        <f>ROUND(SUM(AG58:AG62),2)</f>
        <v>408479.36</v>
      </c>
      <c r="AH57" s="241"/>
      <c r="AI57" s="241"/>
      <c r="AJ57" s="241"/>
      <c r="AK57" s="241"/>
      <c r="AL57" s="241"/>
      <c r="AM57" s="241"/>
      <c r="AN57" s="240">
        <f t="shared" si="0"/>
        <v>408479.36</v>
      </c>
      <c r="AO57" s="241"/>
      <c r="AP57" s="241"/>
      <c r="AQ57" s="88" t="s">
        <v>79</v>
      </c>
      <c r="AR57" s="89"/>
      <c r="AS57" s="90">
        <f>ROUND(SUM(AS58:AS62),2)</f>
        <v>0</v>
      </c>
      <c r="AT57" s="91">
        <f t="shared" si="1"/>
        <v>0</v>
      </c>
      <c r="AU57" s="92">
        <f>ROUND(SUM(AU58:AU62),5)</f>
        <v>521.16701999999998</v>
      </c>
      <c r="AV57" s="91">
        <f>ROUND(AZ57*L29,2)</f>
        <v>0</v>
      </c>
      <c r="AW57" s="91">
        <f>ROUND(BA57*L30,2)</f>
        <v>0</v>
      </c>
      <c r="AX57" s="91">
        <f>ROUND(BB57*L29,2)</f>
        <v>85780.67</v>
      </c>
      <c r="AY57" s="91">
        <f>ROUND(BC57*L30,2)</f>
        <v>0</v>
      </c>
      <c r="AZ57" s="91">
        <f>ROUND(SUM(AZ58:AZ62),2)</f>
        <v>0</v>
      </c>
      <c r="BA57" s="91">
        <f>ROUND(SUM(BA58:BA62),2)</f>
        <v>0</v>
      </c>
      <c r="BB57" s="91">
        <f>ROUND(SUM(BB58:BB62),2)</f>
        <v>408479.36</v>
      </c>
      <c r="BC57" s="91">
        <f>ROUND(SUM(BC58:BC62),2)</f>
        <v>0</v>
      </c>
      <c r="BD57" s="93">
        <f>ROUND(SUM(BD58:BD62),2)</f>
        <v>0</v>
      </c>
      <c r="BS57" s="94" t="s">
        <v>71</v>
      </c>
      <c r="BT57" s="94" t="s">
        <v>80</v>
      </c>
      <c r="BU57" s="94" t="s">
        <v>73</v>
      </c>
      <c r="BV57" s="94" t="s">
        <v>74</v>
      </c>
      <c r="BW57" s="94" t="s">
        <v>88</v>
      </c>
      <c r="BX57" s="94" t="s">
        <v>5</v>
      </c>
      <c r="CL57" s="94" t="s">
        <v>17</v>
      </c>
      <c r="CM57" s="94" t="s">
        <v>82</v>
      </c>
    </row>
    <row r="58" spans="1:91" s="4" customFormat="1" ht="16.5" customHeight="1">
      <c r="A58" s="84" t="s">
        <v>76</v>
      </c>
      <c r="B58" s="49"/>
      <c r="C58" s="95"/>
      <c r="D58" s="95"/>
      <c r="E58" s="258" t="s">
        <v>89</v>
      </c>
      <c r="F58" s="258"/>
      <c r="G58" s="258"/>
      <c r="H58" s="258"/>
      <c r="I58" s="258"/>
      <c r="J58" s="95"/>
      <c r="K58" s="258" t="s">
        <v>90</v>
      </c>
      <c r="L58" s="258"/>
      <c r="M58" s="258"/>
      <c r="N58" s="258"/>
      <c r="O58" s="258"/>
      <c r="P58" s="258"/>
      <c r="Q58" s="258"/>
      <c r="R58" s="258"/>
      <c r="S58" s="258"/>
      <c r="T58" s="258"/>
      <c r="U58" s="258"/>
      <c r="V58" s="258"/>
      <c r="W58" s="258"/>
      <c r="X58" s="258"/>
      <c r="Y58" s="258"/>
      <c r="Z58" s="258"/>
      <c r="AA58" s="258"/>
      <c r="AB58" s="258"/>
      <c r="AC58" s="258"/>
      <c r="AD58" s="258"/>
      <c r="AE58" s="258"/>
      <c r="AF58" s="258"/>
      <c r="AG58" s="236">
        <f>'3.1 - SO 03.1 Kácení'!J32</f>
        <v>9295.01</v>
      </c>
      <c r="AH58" s="237"/>
      <c r="AI58" s="237"/>
      <c r="AJ58" s="237"/>
      <c r="AK58" s="237"/>
      <c r="AL58" s="237"/>
      <c r="AM58" s="237"/>
      <c r="AN58" s="236">
        <f t="shared" si="0"/>
        <v>9295.01</v>
      </c>
      <c r="AO58" s="237"/>
      <c r="AP58" s="237"/>
      <c r="AQ58" s="96" t="s">
        <v>91</v>
      </c>
      <c r="AR58" s="51"/>
      <c r="AS58" s="97">
        <v>0</v>
      </c>
      <c r="AT58" s="98">
        <f t="shared" si="1"/>
        <v>0</v>
      </c>
      <c r="AU58" s="99">
        <f>'3.1 - SO 03.1 Kácení'!P88</f>
        <v>21.550006000000003</v>
      </c>
      <c r="AV58" s="98">
        <f>'3.1 - SO 03.1 Kácení'!J35</f>
        <v>0</v>
      </c>
      <c r="AW58" s="98">
        <f>'3.1 - SO 03.1 Kácení'!J36</f>
        <v>0</v>
      </c>
      <c r="AX58" s="98">
        <f>'3.1 - SO 03.1 Kácení'!J37</f>
        <v>0</v>
      </c>
      <c r="AY58" s="98">
        <f>'3.1 - SO 03.1 Kácení'!J38</f>
        <v>0</v>
      </c>
      <c r="AZ58" s="98">
        <f>'3.1 - SO 03.1 Kácení'!F35</f>
        <v>0</v>
      </c>
      <c r="BA58" s="98">
        <f>'3.1 - SO 03.1 Kácení'!F36</f>
        <v>0</v>
      </c>
      <c r="BB58" s="98">
        <f>'3.1 - SO 03.1 Kácení'!F37</f>
        <v>9295.01</v>
      </c>
      <c r="BC58" s="98">
        <f>'3.1 - SO 03.1 Kácení'!F38</f>
        <v>0</v>
      </c>
      <c r="BD58" s="100">
        <f>'3.1 - SO 03.1 Kácení'!F39</f>
        <v>0</v>
      </c>
      <c r="BT58" s="101" t="s">
        <v>82</v>
      </c>
      <c r="BV58" s="101" t="s">
        <v>74</v>
      </c>
      <c r="BW58" s="101" t="s">
        <v>92</v>
      </c>
      <c r="BX58" s="101" t="s">
        <v>88</v>
      </c>
      <c r="CL58" s="101" t="s">
        <v>17</v>
      </c>
    </row>
    <row r="59" spans="1:91" s="4" customFormat="1" ht="16.5" customHeight="1">
      <c r="A59" s="84" t="s">
        <v>76</v>
      </c>
      <c r="B59" s="49"/>
      <c r="C59" s="95"/>
      <c r="D59" s="95"/>
      <c r="E59" s="258" t="s">
        <v>93</v>
      </c>
      <c r="F59" s="258"/>
      <c r="G59" s="258"/>
      <c r="H59" s="258"/>
      <c r="I59" s="258"/>
      <c r="J59" s="95"/>
      <c r="K59" s="258" t="s">
        <v>94</v>
      </c>
      <c r="L59" s="258"/>
      <c r="M59" s="258"/>
      <c r="N59" s="258"/>
      <c r="O59" s="258"/>
      <c r="P59" s="258"/>
      <c r="Q59" s="258"/>
      <c r="R59" s="258"/>
      <c r="S59" s="258"/>
      <c r="T59" s="258"/>
      <c r="U59" s="258"/>
      <c r="V59" s="258"/>
      <c r="W59" s="258"/>
      <c r="X59" s="258"/>
      <c r="Y59" s="258"/>
      <c r="Z59" s="258"/>
      <c r="AA59" s="258"/>
      <c r="AB59" s="258"/>
      <c r="AC59" s="258"/>
      <c r="AD59" s="258"/>
      <c r="AE59" s="258"/>
      <c r="AF59" s="258"/>
      <c r="AG59" s="236">
        <f>'3.2 - SO 03.2 Výsadba'!J32</f>
        <v>213128.18</v>
      </c>
      <c r="AH59" s="237"/>
      <c r="AI59" s="237"/>
      <c r="AJ59" s="237"/>
      <c r="AK59" s="237"/>
      <c r="AL59" s="237"/>
      <c r="AM59" s="237"/>
      <c r="AN59" s="236">
        <f t="shared" si="0"/>
        <v>213128.18</v>
      </c>
      <c r="AO59" s="237"/>
      <c r="AP59" s="237"/>
      <c r="AQ59" s="96" t="s">
        <v>91</v>
      </c>
      <c r="AR59" s="51"/>
      <c r="AS59" s="97">
        <v>0</v>
      </c>
      <c r="AT59" s="98">
        <f t="shared" si="1"/>
        <v>0</v>
      </c>
      <c r="AU59" s="99">
        <f>'3.2 - SO 03.2 Výsadba'!P89</f>
        <v>248.22334999999998</v>
      </c>
      <c r="AV59" s="98">
        <f>'3.2 - SO 03.2 Výsadba'!J35</f>
        <v>0</v>
      </c>
      <c r="AW59" s="98">
        <f>'3.2 - SO 03.2 Výsadba'!J36</f>
        <v>0</v>
      </c>
      <c r="AX59" s="98">
        <f>'3.2 - SO 03.2 Výsadba'!J37</f>
        <v>0</v>
      </c>
      <c r="AY59" s="98">
        <f>'3.2 - SO 03.2 Výsadba'!J38</f>
        <v>0</v>
      </c>
      <c r="AZ59" s="98">
        <f>'3.2 - SO 03.2 Výsadba'!F35</f>
        <v>0</v>
      </c>
      <c r="BA59" s="98">
        <f>'3.2 - SO 03.2 Výsadba'!F36</f>
        <v>0</v>
      </c>
      <c r="BB59" s="98">
        <f>'3.2 - SO 03.2 Výsadba'!F37</f>
        <v>213128.18</v>
      </c>
      <c r="BC59" s="98">
        <f>'3.2 - SO 03.2 Výsadba'!F38</f>
        <v>0</v>
      </c>
      <c r="BD59" s="100">
        <f>'3.2 - SO 03.2 Výsadba'!F39</f>
        <v>0</v>
      </c>
      <c r="BT59" s="101" t="s">
        <v>82</v>
      </c>
      <c r="BV59" s="101" t="s">
        <v>74</v>
      </c>
      <c r="BW59" s="101" t="s">
        <v>95</v>
      </c>
      <c r="BX59" s="101" t="s">
        <v>88</v>
      </c>
      <c r="CL59" s="101" t="s">
        <v>17</v>
      </c>
    </row>
    <row r="60" spans="1:91" s="4" customFormat="1" ht="16.5" customHeight="1">
      <c r="A60" s="84" t="s">
        <v>76</v>
      </c>
      <c r="B60" s="49"/>
      <c r="C60" s="95"/>
      <c r="D60" s="95"/>
      <c r="E60" s="258" t="s">
        <v>96</v>
      </c>
      <c r="F60" s="258"/>
      <c r="G60" s="258"/>
      <c r="H60" s="258"/>
      <c r="I60" s="258"/>
      <c r="J60" s="95"/>
      <c r="K60" s="258" t="s">
        <v>97</v>
      </c>
      <c r="L60" s="258"/>
      <c r="M60" s="258"/>
      <c r="N60" s="258"/>
      <c r="O60" s="258"/>
      <c r="P60" s="258"/>
      <c r="Q60" s="258"/>
      <c r="R60" s="258"/>
      <c r="S60" s="258"/>
      <c r="T60" s="258"/>
      <c r="U60" s="258"/>
      <c r="V60" s="258"/>
      <c r="W60" s="258"/>
      <c r="X60" s="258"/>
      <c r="Y60" s="258"/>
      <c r="Z60" s="258"/>
      <c r="AA60" s="258"/>
      <c r="AB60" s="258"/>
      <c r="AC60" s="258"/>
      <c r="AD60" s="258"/>
      <c r="AE60" s="258"/>
      <c r="AF60" s="258"/>
      <c r="AG60" s="236">
        <f>'3.3 - SO 03.3 Následná pé...'!J32</f>
        <v>65298.89</v>
      </c>
      <c r="AH60" s="237"/>
      <c r="AI60" s="237"/>
      <c r="AJ60" s="237"/>
      <c r="AK60" s="237"/>
      <c r="AL60" s="237"/>
      <c r="AM60" s="237"/>
      <c r="AN60" s="236">
        <f t="shared" si="0"/>
        <v>65298.89</v>
      </c>
      <c r="AO60" s="237"/>
      <c r="AP60" s="237"/>
      <c r="AQ60" s="96" t="s">
        <v>91</v>
      </c>
      <c r="AR60" s="51"/>
      <c r="AS60" s="97">
        <v>0</v>
      </c>
      <c r="AT60" s="98">
        <f t="shared" si="1"/>
        <v>0</v>
      </c>
      <c r="AU60" s="99">
        <f>'3.3 - SO 03.3 Následná pé...'!P89</f>
        <v>89.611221</v>
      </c>
      <c r="AV60" s="98">
        <f>'3.3 - SO 03.3 Následná pé...'!J35</f>
        <v>0</v>
      </c>
      <c r="AW60" s="98">
        <f>'3.3 - SO 03.3 Následná pé...'!J36</f>
        <v>0</v>
      </c>
      <c r="AX60" s="98">
        <f>'3.3 - SO 03.3 Následná pé...'!J37</f>
        <v>0</v>
      </c>
      <c r="AY60" s="98">
        <f>'3.3 - SO 03.3 Následná pé...'!J38</f>
        <v>0</v>
      </c>
      <c r="AZ60" s="98">
        <f>'3.3 - SO 03.3 Následná pé...'!F35</f>
        <v>0</v>
      </c>
      <c r="BA60" s="98">
        <f>'3.3 - SO 03.3 Následná pé...'!F36</f>
        <v>0</v>
      </c>
      <c r="BB60" s="98">
        <f>'3.3 - SO 03.3 Následná pé...'!F37</f>
        <v>65298.89</v>
      </c>
      <c r="BC60" s="98">
        <f>'3.3 - SO 03.3 Následná pé...'!F38</f>
        <v>0</v>
      </c>
      <c r="BD60" s="100">
        <f>'3.3 - SO 03.3 Následná pé...'!F39</f>
        <v>0</v>
      </c>
      <c r="BT60" s="101" t="s">
        <v>82</v>
      </c>
      <c r="BV60" s="101" t="s">
        <v>74</v>
      </c>
      <c r="BW60" s="101" t="s">
        <v>98</v>
      </c>
      <c r="BX60" s="101" t="s">
        <v>88</v>
      </c>
      <c r="CL60" s="101" t="s">
        <v>26</v>
      </c>
    </row>
    <row r="61" spans="1:91" s="4" customFormat="1" ht="16.5" customHeight="1">
      <c r="A61" s="84" t="s">
        <v>76</v>
      </c>
      <c r="B61" s="49"/>
      <c r="C61" s="95"/>
      <c r="D61" s="95"/>
      <c r="E61" s="258" t="s">
        <v>99</v>
      </c>
      <c r="F61" s="258"/>
      <c r="G61" s="258"/>
      <c r="H61" s="258"/>
      <c r="I61" s="258"/>
      <c r="J61" s="95"/>
      <c r="K61" s="258" t="s">
        <v>100</v>
      </c>
      <c r="L61" s="258"/>
      <c r="M61" s="258"/>
      <c r="N61" s="258"/>
      <c r="O61" s="258"/>
      <c r="P61" s="258"/>
      <c r="Q61" s="258"/>
      <c r="R61" s="258"/>
      <c r="S61" s="258"/>
      <c r="T61" s="258"/>
      <c r="U61" s="258"/>
      <c r="V61" s="258"/>
      <c r="W61" s="258"/>
      <c r="X61" s="258"/>
      <c r="Y61" s="258"/>
      <c r="Z61" s="258"/>
      <c r="AA61" s="258"/>
      <c r="AB61" s="258"/>
      <c r="AC61" s="258"/>
      <c r="AD61" s="258"/>
      <c r="AE61" s="258"/>
      <c r="AF61" s="258"/>
      <c r="AG61" s="236">
        <f>'3.4 - SO 03.4 Následná pé...'!J32</f>
        <v>65298.89</v>
      </c>
      <c r="AH61" s="237"/>
      <c r="AI61" s="237"/>
      <c r="AJ61" s="237"/>
      <c r="AK61" s="237"/>
      <c r="AL61" s="237"/>
      <c r="AM61" s="237"/>
      <c r="AN61" s="236">
        <f t="shared" si="0"/>
        <v>65298.89</v>
      </c>
      <c r="AO61" s="237"/>
      <c r="AP61" s="237"/>
      <c r="AQ61" s="96" t="s">
        <v>91</v>
      </c>
      <c r="AR61" s="51"/>
      <c r="AS61" s="97">
        <v>0</v>
      </c>
      <c r="AT61" s="98">
        <f t="shared" si="1"/>
        <v>0</v>
      </c>
      <c r="AU61" s="99">
        <f>'3.4 - SO 03.4 Následná pé...'!P89</f>
        <v>89.611221</v>
      </c>
      <c r="AV61" s="98">
        <f>'3.4 - SO 03.4 Následná pé...'!J35</f>
        <v>0</v>
      </c>
      <c r="AW61" s="98">
        <f>'3.4 - SO 03.4 Následná pé...'!J36</f>
        <v>0</v>
      </c>
      <c r="AX61" s="98">
        <f>'3.4 - SO 03.4 Následná pé...'!J37</f>
        <v>0</v>
      </c>
      <c r="AY61" s="98">
        <f>'3.4 - SO 03.4 Následná pé...'!J38</f>
        <v>0</v>
      </c>
      <c r="AZ61" s="98">
        <f>'3.4 - SO 03.4 Následná pé...'!F35</f>
        <v>0</v>
      </c>
      <c r="BA61" s="98">
        <f>'3.4 - SO 03.4 Následná pé...'!F36</f>
        <v>0</v>
      </c>
      <c r="BB61" s="98">
        <f>'3.4 - SO 03.4 Následná pé...'!F37</f>
        <v>65298.89</v>
      </c>
      <c r="BC61" s="98">
        <f>'3.4 - SO 03.4 Následná pé...'!F38</f>
        <v>0</v>
      </c>
      <c r="BD61" s="100">
        <f>'3.4 - SO 03.4 Následná pé...'!F39</f>
        <v>0</v>
      </c>
      <c r="BT61" s="101" t="s">
        <v>82</v>
      </c>
      <c r="BV61" s="101" t="s">
        <v>74</v>
      </c>
      <c r="BW61" s="101" t="s">
        <v>101</v>
      </c>
      <c r="BX61" s="101" t="s">
        <v>88</v>
      </c>
      <c r="CL61" s="101" t="s">
        <v>102</v>
      </c>
    </row>
    <row r="62" spans="1:91" s="4" customFormat="1" ht="16.5" customHeight="1">
      <c r="A62" s="84" t="s">
        <v>76</v>
      </c>
      <c r="B62" s="49"/>
      <c r="C62" s="95"/>
      <c r="D62" s="95"/>
      <c r="E62" s="258" t="s">
        <v>103</v>
      </c>
      <c r="F62" s="258"/>
      <c r="G62" s="258"/>
      <c r="H62" s="258"/>
      <c r="I62" s="258"/>
      <c r="J62" s="95"/>
      <c r="K62" s="258" t="s">
        <v>104</v>
      </c>
      <c r="L62" s="258"/>
      <c r="M62" s="258"/>
      <c r="N62" s="258"/>
      <c r="O62" s="258"/>
      <c r="P62" s="258"/>
      <c r="Q62" s="258"/>
      <c r="R62" s="258"/>
      <c r="S62" s="258"/>
      <c r="T62" s="258"/>
      <c r="U62" s="258"/>
      <c r="V62" s="258"/>
      <c r="W62" s="258"/>
      <c r="X62" s="258"/>
      <c r="Y62" s="258"/>
      <c r="Z62" s="258"/>
      <c r="AA62" s="258"/>
      <c r="AB62" s="258"/>
      <c r="AC62" s="258"/>
      <c r="AD62" s="258"/>
      <c r="AE62" s="258"/>
      <c r="AF62" s="258"/>
      <c r="AG62" s="236">
        <f>'3.5 - SO 03.5 Následná pé...'!J32</f>
        <v>55458.39</v>
      </c>
      <c r="AH62" s="237"/>
      <c r="AI62" s="237"/>
      <c r="AJ62" s="237"/>
      <c r="AK62" s="237"/>
      <c r="AL62" s="237"/>
      <c r="AM62" s="237"/>
      <c r="AN62" s="236">
        <f t="shared" si="0"/>
        <v>55458.39</v>
      </c>
      <c r="AO62" s="237"/>
      <c r="AP62" s="237"/>
      <c r="AQ62" s="96" t="s">
        <v>91</v>
      </c>
      <c r="AR62" s="51"/>
      <c r="AS62" s="97">
        <v>0</v>
      </c>
      <c r="AT62" s="98">
        <f t="shared" si="1"/>
        <v>0</v>
      </c>
      <c r="AU62" s="99">
        <f>'3.5 - SO 03.5 Následná pé...'!P89</f>
        <v>72.171221000000003</v>
      </c>
      <c r="AV62" s="98">
        <f>'3.5 - SO 03.5 Následná pé...'!J35</f>
        <v>0</v>
      </c>
      <c r="AW62" s="98">
        <f>'3.5 - SO 03.5 Následná pé...'!J36</f>
        <v>0</v>
      </c>
      <c r="AX62" s="98">
        <f>'3.5 - SO 03.5 Následná pé...'!J37</f>
        <v>0</v>
      </c>
      <c r="AY62" s="98">
        <f>'3.5 - SO 03.5 Následná pé...'!J38</f>
        <v>0</v>
      </c>
      <c r="AZ62" s="98">
        <f>'3.5 - SO 03.5 Následná pé...'!F35</f>
        <v>0</v>
      </c>
      <c r="BA62" s="98">
        <f>'3.5 - SO 03.5 Následná pé...'!F36</f>
        <v>0</v>
      </c>
      <c r="BB62" s="98">
        <f>'3.5 - SO 03.5 Následná pé...'!F37</f>
        <v>55458.39</v>
      </c>
      <c r="BC62" s="98">
        <f>'3.5 - SO 03.5 Následná pé...'!F38</f>
        <v>0</v>
      </c>
      <c r="BD62" s="100">
        <f>'3.5 - SO 03.5 Následná pé...'!F39</f>
        <v>0</v>
      </c>
      <c r="BT62" s="101" t="s">
        <v>82</v>
      </c>
      <c r="BV62" s="101" t="s">
        <v>74</v>
      </c>
      <c r="BW62" s="101" t="s">
        <v>105</v>
      </c>
      <c r="BX62" s="101" t="s">
        <v>88</v>
      </c>
      <c r="CL62" s="101" t="s">
        <v>102</v>
      </c>
    </row>
    <row r="63" spans="1:91" s="7" customFormat="1" ht="16.5" customHeight="1">
      <c r="A63" s="84" t="s">
        <v>76</v>
      </c>
      <c r="B63" s="85"/>
      <c r="C63" s="86"/>
      <c r="D63" s="260" t="s">
        <v>106</v>
      </c>
      <c r="E63" s="260"/>
      <c r="F63" s="260"/>
      <c r="G63" s="260"/>
      <c r="H63" s="260"/>
      <c r="I63" s="87"/>
      <c r="J63" s="260" t="s">
        <v>107</v>
      </c>
      <c r="K63" s="260"/>
      <c r="L63" s="260"/>
      <c r="M63" s="260"/>
      <c r="N63" s="260"/>
      <c r="O63" s="260"/>
      <c r="P63" s="260"/>
      <c r="Q63" s="260"/>
      <c r="R63" s="260"/>
      <c r="S63" s="260"/>
      <c r="T63" s="260"/>
      <c r="U63" s="260"/>
      <c r="V63" s="260"/>
      <c r="W63" s="260"/>
      <c r="X63" s="260"/>
      <c r="Y63" s="260"/>
      <c r="Z63" s="260"/>
      <c r="AA63" s="260"/>
      <c r="AB63" s="260"/>
      <c r="AC63" s="260"/>
      <c r="AD63" s="260"/>
      <c r="AE63" s="260"/>
      <c r="AF63" s="260"/>
      <c r="AG63" s="240">
        <f>'4. - VON'!J30</f>
        <v>113200</v>
      </c>
      <c r="AH63" s="241"/>
      <c r="AI63" s="241"/>
      <c r="AJ63" s="241"/>
      <c r="AK63" s="241"/>
      <c r="AL63" s="241"/>
      <c r="AM63" s="241"/>
      <c r="AN63" s="240">
        <f t="shared" si="0"/>
        <v>113200</v>
      </c>
      <c r="AO63" s="241"/>
      <c r="AP63" s="241"/>
      <c r="AQ63" s="88" t="s">
        <v>107</v>
      </c>
      <c r="AR63" s="89"/>
      <c r="AS63" s="102">
        <v>0</v>
      </c>
      <c r="AT63" s="103">
        <f t="shared" si="1"/>
        <v>0</v>
      </c>
      <c r="AU63" s="104">
        <f>'4. - VON'!P84</f>
        <v>0.17199999999999999</v>
      </c>
      <c r="AV63" s="103">
        <f>'4. - VON'!J33</f>
        <v>0</v>
      </c>
      <c r="AW63" s="103">
        <f>'4. - VON'!J34</f>
        <v>0</v>
      </c>
      <c r="AX63" s="103">
        <f>'4. - VON'!J35</f>
        <v>0</v>
      </c>
      <c r="AY63" s="103">
        <f>'4. - VON'!J36</f>
        <v>0</v>
      </c>
      <c r="AZ63" s="103">
        <f>'4. - VON'!F33</f>
        <v>0</v>
      </c>
      <c r="BA63" s="103">
        <f>'4. - VON'!F34</f>
        <v>0</v>
      </c>
      <c r="BB63" s="103">
        <f>'4. - VON'!F35</f>
        <v>113200</v>
      </c>
      <c r="BC63" s="103">
        <f>'4. - VON'!F36</f>
        <v>0</v>
      </c>
      <c r="BD63" s="105">
        <f>'4. - VON'!F37</f>
        <v>0</v>
      </c>
      <c r="BT63" s="94" t="s">
        <v>80</v>
      </c>
      <c r="BV63" s="94" t="s">
        <v>74</v>
      </c>
      <c r="BW63" s="94" t="s">
        <v>108</v>
      </c>
      <c r="BX63" s="94" t="s">
        <v>5</v>
      </c>
      <c r="CL63" s="94" t="s">
        <v>26</v>
      </c>
      <c r="CM63" s="94" t="s">
        <v>82</v>
      </c>
    </row>
    <row r="64" spans="1:91" s="2" customFormat="1" ht="30" customHeight="1">
      <c r="A64" s="31"/>
      <c r="B64" s="32"/>
      <c r="C64" s="33"/>
      <c r="D64" s="33"/>
      <c r="E64" s="33"/>
      <c r="F64" s="33"/>
      <c r="G64" s="33"/>
      <c r="H64" s="33"/>
      <c r="I64" s="33"/>
      <c r="J64" s="33"/>
      <c r="K64" s="33"/>
      <c r="L64" s="33"/>
      <c r="M64" s="33"/>
      <c r="N64" s="33"/>
      <c r="O64" s="33"/>
      <c r="P64" s="33"/>
      <c r="Q64" s="33"/>
      <c r="R64" s="33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  <c r="AF64" s="33"/>
      <c r="AG64" s="33"/>
      <c r="AH64" s="33"/>
      <c r="AI64" s="33"/>
      <c r="AJ64" s="33"/>
      <c r="AK64" s="33"/>
      <c r="AL64" s="33"/>
      <c r="AM64" s="33"/>
      <c r="AN64" s="33"/>
      <c r="AO64" s="33"/>
      <c r="AP64" s="33"/>
      <c r="AQ64" s="33"/>
      <c r="AR64" s="36"/>
      <c r="AS64" s="31"/>
      <c r="AT64" s="31"/>
      <c r="AU64" s="31"/>
      <c r="AV64" s="31"/>
      <c r="AW64" s="31"/>
      <c r="AX64" s="31"/>
      <c r="AY64" s="31"/>
      <c r="AZ64" s="31"/>
      <c r="BA64" s="31"/>
      <c r="BB64" s="31"/>
      <c r="BC64" s="31"/>
      <c r="BD64" s="31"/>
      <c r="BE64" s="31"/>
    </row>
    <row r="65" spans="1:57" s="2" customFormat="1" ht="6.9" customHeight="1">
      <c r="A65" s="31"/>
      <c r="B65" s="45"/>
      <c r="C65" s="46"/>
      <c r="D65" s="46"/>
      <c r="E65" s="46"/>
      <c r="F65" s="46"/>
      <c r="G65" s="46"/>
      <c r="H65" s="46"/>
      <c r="I65" s="46"/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46"/>
      <c r="AP65" s="46"/>
      <c r="AQ65" s="46"/>
      <c r="AR65" s="36"/>
      <c r="AS65" s="31"/>
      <c r="AT65" s="31"/>
      <c r="AU65" s="31"/>
      <c r="AV65" s="31"/>
      <c r="AW65" s="31"/>
      <c r="AX65" s="31"/>
      <c r="AY65" s="31"/>
      <c r="AZ65" s="31"/>
      <c r="BA65" s="31"/>
      <c r="BB65" s="31"/>
      <c r="BC65" s="31"/>
      <c r="BD65" s="31"/>
      <c r="BE65" s="31"/>
    </row>
  </sheetData>
  <sheetProtection algorithmName="SHA-512" hashValue="UqPPUXbevLFBkEjKtEyUvjAOJEAX15R8XsMucuJmUxxQ9Ukeh/4NqIzB250df3QTBCyPk82UZxLxBQ7jZwtIxg==" saltValue="j6QJbIzy79HjybinVsWOLrpg3+rb2RVjT+2H8qMgnKjL7U8Jxym+/KjlVbRV6q91U81V1UCV+Isl4j3W/R9BxA==" spinCount="100000" sheet="1" objects="1" scenarios="1" formatColumns="0" formatRows="0"/>
  <mergeCells count="72">
    <mergeCell ref="J63:AF63"/>
    <mergeCell ref="K58:AF58"/>
    <mergeCell ref="K59:AF59"/>
    <mergeCell ref="K60:AF60"/>
    <mergeCell ref="K61:AF61"/>
    <mergeCell ref="K62:AF62"/>
    <mergeCell ref="E61:I61"/>
    <mergeCell ref="E62:I62"/>
    <mergeCell ref="D63:H63"/>
    <mergeCell ref="AM49:AP49"/>
    <mergeCell ref="AS49:AT51"/>
    <mergeCell ref="AM50:AP50"/>
    <mergeCell ref="AG55:AM55"/>
    <mergeCell ref="AG56:AM56"/>
    <mergeCell ref="AG57:AM57"/>
    <mergeCell ref="AG58:AM58"/>
    <mergeCell ref="AG59:AM59"/>
    <mergeCell ref="AG60:AM60"/>
    <mergeCell ref="AG61:AM61"/>
    <mergeCell ref="AG62:AM62"/>
    <mergeCell ref="AG63:AM63"/>
    <mergeCell ref="AG54:AM54"/>
    <mergeCell ref="X35:AB35"/>
    <mergeCell ref="AK35:AO35"/>
    <mergeCell ref="E60:I60"/>
    <mergeCell ref="C52:G52"/>
    <mergeCell ref="D55:H55"/>
    <mergeCell ref="D56:H56"/>
    <mergeCell ref="D57:H57"/>
    <mergeCell ref="E58:I58"/>
    <mergeCell ref="E59:I59"/>
    <mergeCell ref="L45:AO45"/>
    <mergeCell ref="AM47:AN47"/>
    <mergeCell ref="I52:AF52"/>
    <mergeCell ref="AG52:AM52"/>
    <mergeCell ref="J55:AF55"/>
    <mergeCell ref="J56:AF56"/>
    <mergeCell ref="J57:AF57"/>
    <mergeCell ref="W29:AE29"/>
    <mergeCell ref="W32:AE32"/>
    <mergeCell ref="W30:AE30"/>
    <mergeCell ref="W31:AE31"/>
    <mergeCell ref="W33:AE33"/>
    <mergeCell ref="AR2:BE2"/>
    <mergeCell ref="E23:AN23"/>
    <mergeCell ref="AK26:AO26"/>
    <mergeCell ref="L28:P28"/>
    <mergeCell ref="W28:AE28"/>
    <mergeCell ref="AK28:AO28"/>
    <mergeCell ref="AN61:AP61"/>
    <mergeCell ref="AN62:AP62"/>
    <mergeCell ref="AN63:AP63"/>
    <mergeCell ref="AN54:AP54"/>
    <mergeCell ref="K5:AO5"/>
    <mergeCell ref="K6:AO6"/>
    <mergeCell ref="AK29:AO29"/>
    <mergeCell ref="L29:P29"/>
    <mergeCell ref="AK30:AO30"/>
    <mergeCell ref="L30:P30"/>
    <mergeCell ref="AK31:AO31"/>
    <mergeCell ref="L31:P31"/>
    <mergeCell ref="AK32:AO32"/>
    <mergeCell ref="L32:P32"/>
    <mergeCell ref="AK33:AO33"/>
    <mergeCell ref="L33:P33"/>
    <mergeCell ref="AN60:AP60"/>
    <mergeCell ref="AN52:AP52"/>
    <mergeCell ref="AN55:AP55"/>
    <mergeCell ref="AN56:AP56"/>
    <mergeCell ref="AN57:AP57"/>
    <mergeCell ref="AN58:AP58"/>
    <mergeCell ref="AN59:AP59"/>
  </mergeCells>
  <hyperlinks>
    <hyperlink ref="A55" location="'1. - SO 01 Záchytný průleh'!C2" display="/"/>
    <hyperlink ref="A56" location="'2. - SO 02 Úprava odpadní...'!C2" display="/"/>
    <hyperlink ref="A58" location="'3.1 - SO 03.1 Kácení'!C2" display="/"/>
    <hyperlink ref="A59" location="'3.2 - SO 03.2 Výsadba'!C2" display="/"/>
    <hyperlink ref="A60" location="'3.3 - SO 03.3 Následná pé...'!C2" display="/"/>
    <hyperlink ref="A61" location="'3.4 - SO 03.4 Následná pé...'!C2" display="/"/>
    <hyperlink ref="A62" location="'3.5 - SO 03.5 Následná pé...'!C2" display="/"/>
    <hyperlink ref="A63" location="'4. - VON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293"/>
  <sheetViews>
    <sheetView showGridLines="0" workbookViewId="0"/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" style="1" customWidth="1"/>
    <col min="8" max="8" width="11.42578125" style="1" customWidth="1"/>
    <col min="9" max="11" width="20.140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 ht="10.199999999999999">
      <c r="A1" s="22"/>
    </row>
    <row r="2" spans="1:46" s="1" customFormat="1" ht="36.9" customHeight="1"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AT2" s="17" t="s">
        <v>81</v>
      </c>
    </row>
    <row r="3" spans="1:46" s="1" customFormat="1" ht="6.9" customHeight="1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20"/>
      <c r="AT3" s="17" t="s">
        <v>82</v>
      </c>
    </row>
    <row r="4" spans="1:46" s="1" customFormat="1" ht="24.9" customHeight="1">
      <c r="B4" s="20"/>
      <c r="D4" s="108" t="s">
        <v>109</v>
      </c>
      <c r="L4" s="20"/>
      <c r="M4" s="109" t="s">
        <v>10</v>
      </c>
      <c r="AT4" s="17" t="s">
        <v>33</v>
      </c>
    </row>
    <row r="5" spans="1:46" s="1" customFormat="1" ht="6.9" customHeight="1">
      <c r="B5" s="20"/>
      <c r="L5" s="20"/>
    </row>
    <row r="6" spans="1:46" s="1" customFormat="1" ht="12" customHeight="1">
      <c r="B6" s="20"/>
      <c r="D6" s="110" t="s">
        <v>14</v>
      </c>
      <c r="L6" s="20"/>
    </row>
    <row r="7" spans="1:46" s="1" customFormat="1" ht="16.5" customHeight="1">
      <c r="B7" s="20"/>
      <c r="E7" s="275" t="str">
        <f>'Rekapitulace stavby'!K6</f>
        <v>Výsadba větrolamu a výstavba mělkého průlehu na KN 1613 v k. ú. Svinčany</v>
      </c>
      <c r="F7" s="276"/>
      <c r="G7" s="276"/>
      <c r="H7" s="276"/>
      <c r="L7" s="20"/>
    </row>
    <row r="8" spans="1:46" s="2" customFormat="1" ht="12" customHeight="1">
      <c r="A8" s="31"/>
      <c r="B8" s="36"/>
      <c r="C8" s="31"/>
      <c r="D8" s="110" t="s">
        <v>110</v>
      </c>
      <c r="E8" s="31"/>
      <c r="F8" s="31"/>
      <c r="G8" s="31"/>
      <c r="H8" s="31"/>
      <c r="I8" s="31"/>
      <c r="J8" s="31"/>
      <c r="K8" s="31"/>
      <c r="L8" s="11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77" t="s">
        <v>111</v>
      </c>
      <c r="F9" s="278"/>
      <c r="G9" s="278"/>
      <c r="H9" s="278"/>
      <c r="I9" s="31"/>
      <c r="J9" s="31"/>
      <c r="K9" s="31"/>
      <c r="L9" s="11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0.199999999999999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11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10" t="s">
        <v>16</v>
      </c>
      <c r="E11" s="31"/>
      <c r="F11" s="101" t="s">
        <v>17</v>
      </c>
      <c r="G11" s="31"/>
      <c r="H11" s="31"/>
      <c r="I11" s="110" t="s">
        <v>18</v>
      </c>
      <c r="J11" s="101" t="s">
        <v>19</v>
      </c>
      <c r="K11" s="31"/>
      <c r="L11" s="11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10" t="s">
        <v>20</v>
      </c>
      <c r="E12" s="31"/>
      <c r="F12" s="101" t="s">
        <v>21</v>
      </c>
      <c r="G12" s="31"/>
      <c r="H12" s="31"/>
      <c r="I12" s="110" t="s">
        <v>22</v>
      </c>
      <c r="J12" s="112" t="str">
        <f>'Rekapitulace stavby'!AN8</f>
        <v>8. 8. 2019</v>
      </c>
      <c r="K12" s="31"/>
      <c r="L12" s="11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8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11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0" t="s">
        <v>24</v>
      </c>
      <c r="E14" s="31"/>
      <c r="F14" s="31"/>
      <c r="G14" s="31"/>
      <c r="H14" s="31"/>
      <c r="I14" s="110" t="s">
        <v>25</v>
      </c>
      <c r="J14" s="101" t="s">
        <v>26</v>
      </c>
      <c r="K14" s="31"/>
      <c r="L14" s="11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01" t="s">
        <v>27</v>
      </c>
      <c r="F15" s="31"/>
      <c r="G15" s="31"/>
      <c r="H15" s="31"/>
      <c r="I15" s="110" t="s">
        <v>28</v>
      </c>
      <c r="J15" s="101" t="s">
        <v>26</v>
      </c>
      <c r="K15" s="31"/>
      <c r="L15" s="11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11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10" t="s">
        <v>29</v>
      </c>
      <c r="E17" s="31"/>
      <c r="F17" s="31"/>
      <c r="G17" s="31"/>
      <c r="H17" s="31"/>
      <c r="I17" s="110" t="s">
        <v>25</v>
      </c>
      <c r="J17" s="101" t="s">
        <v>26</v>
      </c>
      <c r="K17" s="31"/>
      <c r="L17" s="11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101" t="s">
        <v>30</v>
      </c>
      <c r="F18" s="31"/>
      <c r="G18" s="31"/>
      <c r="H18" s="31"/>
      <c r="I18" s="110" t="s">
        <v>28</v>
      </c>
      <c r="J18" s="101" t="s">
        <v>26</v>
      </c>
      <c r="K18" s="31"/>
      <c r="L18" s="11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11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10" t="s">
        <v>31</v>
      </c>
      <c r="E20" s="31"/>
      <c r="F20" s="31"/>
      <c r="G20" s="31"/>
      <c r="H20" s="31"/>
      <c r="I20" s="110" t="s">
        <v>25</v>
      </c>
      <c r="J20" s="101" t="s">
        <v>26</v>
      </c>
      <c r="K20" s="31"/>
      <c r="L20" s="11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01" t="s">
        <v>32</v>
      </c>
      <c r="F21" s="31"/>
      <c r="G21" s="31"/>
      <c r="H21" s="31"/>
      <c r="I21" s="110" t="s">
        <v>28</v>
      </c>
      <c r="J21" s="101" t="s">
        <v>26</v>
      </c>
      <c r="K21" s="31"/>
      <c r="L21" s="11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11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10" t="s">
        <v>34</v>
      </c>
      <c r="E23" s="31"/>
      <c r="F23" s="31"/>
      <c r="G23" s="31"/>
      <c r="H23" s="31"/>
      <c r="I23" s="110" t="s">
        <v>25</v>
      </c>
      <c r="J23" s="101" t="s">
        <v>26</v>
      </c>
      <c r="K23" s="31"/>
      <c r="L23" s="11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01" t="s">
        <v>35</v>
      </c>
      <c r="F24" s="31"/>
      <c r="G24" s="31"/>
      <c r="H24" s="31"/>
      <c r="I24" s="110" t="s">
        <v>28</v>
      </c>
      <c r="J24" s="101" t="s">
        <v>26</v>
      </c>
      <c r="K24" s="31"/>
      <c r="L24" s="11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11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10" t="s">
        <v>36</v>
      </c>
      <c r="E26" s="31"/>
      <c r="F26" s="31"/>
      <c r="G26" s="31"/>
      <c r="H26" s="31"/>
      <c r="I26" s="31"/>
      <c r="J26" s="31"/>
      <c r="K26" s="31"/>
      <c r="L26" s="11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25.5" customHeight="1">
      <c r="A27" s="113"/>
      <c r="B27" s="114"/>
      <c r="C27" s="113"/>
      <c r="D27" s="113"/>
      <c r="E27" s="279" t="s">
        <v>112</v>
      </c>
      <c r="F27" s="279"/>
      <c r="G27" s="279"/>
      <c r="H27" s="279"/>
      <c r="I27" s="113"/>
      <c r="J27" s="113"/>
      <c r="K27" s="113"/>
      <c r="L27" s="115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31" s="2" customFormat="1" ht="6.9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11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" customHeight="1">
      <c r="A29" s="31"/>
      <c r="B29" s="36"/>
      <c r="C29" s="31"/>
      <c r="D29" s="116"/>
      <c r="E29" s="116"/>
      <c r="F29" s="116"/>
      <c r="G29" s="116"/>
      <c r="H29" s="116"/>
      <c r="I29" s="116"/>
      <c r="J29" s="116"/>
      <c r="K29" s="116"/>
      <c r="L29" s="11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7" t="s">
        <v>38</v>
      </c>
      <c r="E30" s="31"/>
      <c r="F30" s="31"/>
      <c r="G30" s="31"/>
      <c r="H30" s="31"/>
      <c r="I30" s="31"/>
      <c r="J30" s="118">
        <f>ROUND(J89, 2)</f>
        <v>608997.44999999995</v>
      </c>
      <c r="K30" s="31"/>
      <c r="L30" s="11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" customHeight="1">
      <c r="A31" s="31"/>
      <c r="B31" s="36"/>
      <c r="C31" s="31"/>
      <c r="D31" s="116"/>
      <c r="E31" s="116"/>
      <c r="F31" s="116"/>
      <c r="G31" s="116"/>
      <c r="H31" s="116"/>
      <c r="I31" s="116"/>
      <c r="J31" s="116"/>
      <c r="K31" s="116"/>
      <c r="L31" s="11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" customHeight="1">
      <c r="A32" s="31"/>
      <c r="B32" s="36"/>
      <c r="C32" s="31"/>
      <c r="D32" s="31"/>
      <c r="E32" s="31"/>
      <c r="F32" s="119" t="s">
        <v>40</v>
      </c>
      <c r="G32" s="31"/>
      <c r="H32" s="31"/>
      <c r="I32" s="119" t="s">
        <v>39</v>
      </c>
      <c r="J32" s="119" t="s">
        <v>41</v>
      </c>
      <c r="K32" s="31"/>
      <c r="L32" s="11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" hidden="1" customHeight="1">
      <c r="A33" s="31"/>
      <c r="B33" s="36"/>
      <c r="C33" s="31"/>
      <c r="D33" s="120" t="s">
        <v>42</v>
      </c>
      <c r="E33" s="110" t="s">
        <v>43</v>
      </c>
      <c r="F33" s="121">
        <f>ROUND((SUM(BE89:BE292)),  2)</f>
        <v>0</v>
      </c>
      <c r="G33" s="31"/>
      <c r="H33" s="31"/>
      <c r="I33" s="122">
        <v>0.21</v>
      </c>
      <c r="J33" s="121">
        <f>ROUND(((SUM(BE89:BE292))*I33),  2)</f>
        <v>0</v>
      </c>
      <c r="K33" s="31"/>
      <c r="L33" s="11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" hidden="1" customHeight="1">
      <c r="A34" s="31"/>
      <c r="B34" s="36"/>
      <c r="C34" s="31"/>
      <c r="D34" s="31"/>
      <c r="E34" s="110" t="s">
        <v>44</v>
      </c>
      <c r="F34" s="121">
        <f>ROUND((SUM(BF89:BF292)),  2)</f>
        <v>0</v>
      </c>
      <c r="G34" s="31"/>
      <c r="H34" s="31"/>
      <c r="I34" s="122">
        <v>0.15</v>
      </c>
      <c r="J34" s="121">
        <f>ROUND(((SUM(BF89:BF292))*I34),  2)</f>
        <v>0</v>
      </c>
      <c r="K34" s="31"/>
      <c r="L34" s="11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" customHeight="1">
      <c r="A35" s="31"/>
      <c r="B35" s="36"/>
      <c r="C35" s="31"/>
      <c r="D35" s="110" t="s">
        <v>42</v>
      </c>
      <c r="E35" s="110" t="s">
        <v>45</v>
      </c>
      <c r="F35" s="121">
        <f>ROUND((SUM(BG89:BG292)),  2)</f>
        <v>608997.44999999995</v>
      </c>
      <c r="G35" s="31"/>
      <c r="H35" s="31"/>
      <c r="I35" s="122">
        <v>0.21</v>
      </c>
      <c r="J35" s="121">
        <f>0</f>
        <v>0</v>
      </c>
      <c r="K35" s="31"/>
      <c r="L35" s="11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" customHeight="1">
      <c r="A36" s="31"/>
      <c r="B36" s="36"/>
      <c r="C36" s="31"/>
      <c r="D36" s="31"/>
      <c r="E36" s="110" t="s">
        <v>46</v>
      </c>
      <c r="F36" s="121">
        <f>ROUND((SUM(BH89:BH292)),  2)</f>
        <v>0</v>
      </c>
      <c r="G36" s="31"/>
      <c r="H36" s="31"/>
      <c r="I36" s="122">
        <v>0.15</v>
      </c>
      <c r="J36" s="121">
        <f>0</f>
        <v>0</v>
      </c>
      <c r="K36" s="31"/>
      <c r="L36" s="11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" hidden="1" customHeight="1">
      <c r="A37" s="31"/>
      <c r="B37" s="36"/>
      <c r="C37" s="31"/>
      <c r="D37" s="31"/>
      <c r="E37" s="110" t="s">
        <v>47</v>
      </c>
      <c r="F37" s="121">
        <f>ROUND((SUM(BI89:BI292)),  2)</f>
        <v>0</v>
      </c>
      <c r="G37" s="31"/>
      <c r="H37" s="31"/>
      <c r="I37" s="122">
        <v>0</v>
      </c>
      <c r="J37" s="121">
        <f>0</f>
        <v>0</v>
      </c>
      <c r="K37" s="31"/>
      <c r="L37" s="11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11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3"/>
      <c r="D39" s="124" t="s">
        <v>48</v>
      </c>
      <c r="E39" s="125"/>
      <c r="F39" s="125"/>
      <c r="G39" s="126" t="s">
        <v>49</v>
      </c>
      <c r="H39" s="127" t="s">
        <v>50</v>
      </c>
      <c r="I39" s="125"/>
      <c r="J39" s="128">
        <f>SUM(J30:J37)</f>
        <v>608997.44999999995</v>
      </c>
      <c r="K39" s="129"/>
      <c r="L39" s="11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" customHeight="1">
      <c r="A40" s="31"/>
      <c r="B40" s="130"/>
      <c r="C40" s="131"/>
      <c r="D40" s="131"/>
      <c r="E40" s="131"/>
      <c r="F40" s="131"/>
      <c r="G40" s="131"/>
      <c r="H40" s="131"/>
      <c r="I40" s="131"/>
      <c r="J40" s="131"/>
      <c r="K40" s="131"/>
      <c r="L40" s="11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4" spans="1:31" s="2" customFormat="1" ht="6.9" customHeight="1">
      <c r="A44" s="31"/>
      <c r="B44" s="132"/>
      <c r="C44" s="133"/>
      <c r="D44" s="133"/>
      <c r="E44" s="133"/>
      <c r="F44" s="133"/>
      <c r="G44" s="133"/>
      <c r="H44" s="133"/>
      <c r="I44" s="133"/>
      <c r="J44" s="133"/>
      <c r="K44" s="133"/>
      <c r="L44" s="111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pans="1:31" s="2" customFormat="1" ht="24.9" customHeight="1">
      <c r="A45" s="31"/>
      <c r="B45" s="32"/>
      <c r="C45" s="23" t="s">
        <v>113</v>
      </c>
      <c r="D45" s="33"/>
      <c r="E45" s="33"/>
      <c r="F45" s="33"/>
      <c r="G45" s="33"/>
      <c r="H45" s="33"/>
      <c r="I45" s="33"/>
      <c r="J45" s="33"/>
      <c r="K45" s="33"/>
      <c r="L45" s="11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</row>
    <row r="46" spans="1:31" s="2" customFormat="1" ht="6.9" customHeight="1">
      <c r="A46" s="31"/>
      <c r="B46" s="32"/>
      <c r="C46" s="33"/>
      <c r="D46" s="33"/>
      <c r="E46" s="33"/>
      <c r="F46" s="33"/>
      <c r="G46" s="33"/>
      <c r="H46" s="33"/>
      <c r="I46" s="33"/>
      <c r="J46" s="33"/>
      <c r="K46" s="33"/>
      <c r="L46" s="111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</row>
    <row r="47" spans="1:31" s="2" customFormat="1" ht="12" customHeight="1">
      <c r="A47" s="31"/>
      <c r="B47" s="32"/>
      <c r="C47" s="28" t="s">
        <v>14</v>
      </c>
      <c r="D47" s="33"/>
      <c r="E47" s="33"/>
      <c r="F47" s="33"/>
      <c r="G47" s="33"/>
      <c r="H47" s="33"/>
      <c r="I47" s="33"/>
      <c r="J47" s="33"/>
      <c r="K47" s="33"/>
      <c r="L47" s="11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</row>
    <row r="48" spans="1:31" s="2" customFormat="1" ht="16.5" customHeight="1">
      <c r="A48" s="31"/>
      <c r="B48" s="32"/>
      <c r="C48" s="33"/>
      <c r="D48" s="33"/>
      <c r="E48" s="280" t="str">
        <f>E7</f>
        <v>Výsadba větrolamu a výstavba mělkého průlehu na KN 1613 v k. ú. Svinčany</v>
      </c>
      <c r="F48" s="281"/>
      <c r="G48" s="281"/>
      <c r="H48" s="281"/>
      <c r="I48" s="33"/>
      <c r="J48" s="33"/>
      <c r="K48" s="33"/>
      <c r="L48" s="111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</row>
    <row r="49" spans="1:47" s="2" customFormat="1" ht="12" customHeight="1">
      <c r="A49" s="31"/>
      <c r="B49" s="32"/>
      <c r="C49" s="28" t="s">
        <v>110</v>
      </c>
      <c r="D49" s="33"/>
      <c r="E49" s="33"/>
      <c r="F49" s="33"/>
      <c r="G49" s="33"/>
      <c r="H49" s="33"/>
      <c r="I49" s="33"/>
      <c r="J49" s="33"/>
      <c r="K49" s="33"/>
      <c r="L49" s="11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</row>
    <row r="50" spans="1:47" s="2" customFormat="1" ht="16.5" customHeight="1">
      <c r="A50" s="31"/>
      <c r="B50" s="32"/>
      <c r="C50" s="33"/>
      <c r="D50" s="33"/>
      <c r="E50" s="271" t="str">
        <f>E9</f>
        <v>1. - SO 01 Záchytný průleh</v>
      </c>
      <c r="F50" s="282"/>
      <c r="G50" s="282"/>
      <c r="H50" s="282"/>
      <c r="I50" s="33"/>
      <c r="J50" s="33"/>
      <c r="K50" s="33"/>
      <c r="L50" s="11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</row>
    <row r="51" spans="1:47" s="2" customFormat="1" ht="6.9" customHeight="1">
      <c r="A51" s="31"/>
      <c r="B51" s="32"/>
      <c r="C51" s="33"/>
      <c r="D51" s="33"/>
      <c r="E51" s="33"/>
      <c r="F51" s="33"/>
      <c r="G51" s="33"/>
      <c r="H51" s="33"/>
      <c r="I51" s="33"/>
      <c r="J51" s="33"/>
      <c r="K51" s="33"/>
      <c r="L51" s="11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</row>
    <row r="52" spans="1:47" s="2" customFormat="1" ht="12" customHeight="1">
      <c r="A52" s="31"/>
      <c r="B52" s="32"/>
      <c r="C52" s="28" t="s">
        <v>20</v>
      </c>
      <c r="D52" s="33"/>
      <c r="E52" s="33"/>
      <c r="F52" s="26" t="str">
        <f>F12</f>
        <v>Svinčany</v>
      </c>
      <c r="G52" s="33"/>
      <c r="H52" s="33"/>
      <c r="I52" s="28" t="s">
        <v>22</v>
      </c>
      <c r="J52" s="57" t="str">
        <f>IF(J12="","",J12)</f>
        <v>8. 8. 2019</v>
      </c>
      <c r="K52" s="33"/>
      <c r="L52" s="11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</row>
    <row r="53" spans="1:47" s="2" customFormat="1" ht="6.9" customHeight="1">
      <c r="A53" s="31"/>
      <c r="B53" s="32"/>
      <c r="C53" s="33"/>
      <c r="D53" s="33"/>
      <c r="E53" s="33"/>
      <c r="F53" s="33"/>
      <c r="G53" s="33"/>
      <c r="H53" s="33"/>
      <c r="I53" s="33"/>
      <c r="J53" s="33"/>
      <c r="K53" s="33"/>
      <c r="L53" s="111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</row>
    <row r="54" spans="1:47" s="2" customFormat="1" ht="43.05" customHeight="1">
      <c r="A54" s="31"/>
      <c r="B54" s="32"/>
      <c r="C54" s="28" t="s">
        <v>24</v>
      </c>
      <c r="D54" s="33"/>
      <c r="E54" s="33"/>
      <c r="F54" s="26" t="str">
        <f>E15</f>
        <v>Obec Svinčany</v>
      </c>
      <c r="G54" s="33"/>
      <c r="H54" s="33"/>
      <c r="I54" s="28" t="s">
        <v>31</v>
      </c>
      <c r="J54" s="29" t="str">
        <f>E21</f>
        <v>Povodí Labe, státní podnik, OIČ, Hradec Králové</v>
      </c>
      <c r="K54" s="33"/>
      <c r="L54" s="111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</row>
    <row r="55" spans="1:47" s="2" customFormat="1" ht="15.15" customHeight="1">
      <c r="A55" s="31"/>
      <c r="B55" s="32"/>
      <c r="C55" s="28" t="s">
        <v>29</v>
      </c>
      <c r="D55" s="33"/>
      <c r="E55" s="33"/>
      <c r="F55" s="26" t="str">
        <f>IF(E18="","",E18)</f>
        <v>dle výběrového řízení</v>
      </c>
      <c r="G55" s="33"/>
      <c r="H55" s="33"/>
      <c r="I55" s="28" t="s">
        <v>34</v>
      </c>
      <c r="J55" s="29" t="str">
        <f>E24</f>
        <v>Ing. Eva Morkesová</v>
      </c>
      <c r="K55" s="33"/>
      <c r="L55" s="111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</row>
    <row r="56" spans="1:47" s="2" customFormat="1" ht="10.35" customHeight="1">
      <c r="A56" s="31"/>
      <c r="B56" s="32"/>
      <c r="C56" s="33"/>
      <c r="D56" s="33"/>
      <c r="E56" s="33"/>
      <c r="F56" s="33"/>
      <c r="G56" s="33"/>
      <c r="H56" s="33"/>
      <c r="I56" s="33"/>
      <c r="J56" s="33"/>
      <c r="K56" s="33"/>
      <c r="L56" s="111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</row>
    <row r="57" spans="1:47" s="2" customFormat="1" ht="29.25" customHeight="1">
      <c r="A57" s="31"/>
      <c r="B57" s="32"/>
      <c r="C57" s="134" t="s">
        <v>114</v>
      </c>
      <c r="D57" s="135"/>
      <c r="E57" s="135"/>
      <c r="F57" s="135"/>
      <c r="G57" s="135"/>
      <c r="H57" s="135"/>
      <c r="I57" s="135"/>
      <c r="J57" s="136" t="s">
        <v>115</v>
      </c>
      <c r="K57" s="135"/>
      <c r="L57" s="111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</row>
    <row r="58" spans="1:47" s="2" customFormat="1" ht="10.35" customHeight="1">
      <c r="A58" s="31"/>
      <c r="B58" s="32"/>
      <c r="C58" s="33"/>
      <c r="D58" s="33"/>
      <c r="E58" s="33"/>
      <c r="F58" s="33"/>
      <c r="G58" s="33"/>
      <c r="H58" s="33"/>
      <c r="I58" s="33"/>
      <c r="J58" s="33"/>
      <c r="K58" s="33"/>
      <c r="L58" s="111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</row>
    <row r="59" spans="1:47" s="2" customFormat="1" ht="22.8" customHeight="1">
      <c r="A59" s="31"/>
      <c r="B59" s="32"/>
      <c r="C59" s="137" t="s">
        <v>70</v>
      </c>
      <c r="D59" s="33"/>
      <c r="E59" s="33"/>
      <c r="F59" s="33"/>
      <c r="G59" s="33"/>
      <c r="H59" s="33"/>
      <c r="I59" s="33"/>
      <c r="J59" s="75">
        <f>J89</f>
        <v>608997.45000000007</v>
      </c>
      <c r="K59" s="33"/>
      <c r="L59" s="111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U59" s="17" t="s">
        <v>116</v>
      </c>
    </row>
    <row r="60" spans="1:47" s="9" customFormat="1" ht="24.9" customHeight="1">
      <c r="B60" s="138"/>
      <c r="C60" s="139"/>
      <c r="D60" s="140" t="s">
        <v>117</v>
      </c>
      <c r="E60" s="141"/>
      <c r="F60" s="141"/>
      <c r="G60" s="141"/>
      <c r="H60" s="141"/>
      <c r="I60" s="141"/>
      <c r="J60" s="142">
        <f>J90</f>
        <v>608997.45000000007</v>
      </c>
      <c r="K60" s="139"/>
      <c r="L60" s="143"/>
    </row>
    <row r="61" spans="1:47" s="10" customFormat="1" ht="19.95" customHeight="1">
      <c r="B61" s="144"/>
      <c r="C61" s="95"/>
      <c r="D61" s="145" t="s">
        <v>118</v>
      </c>
      <c r="E61" s="146"/>
      <c r="F61" s="146"/>
      <c r="G61" s="146"/>
      <c r="H61" s="146"/>
      <c r="I61" s="146"/>
      <c r="J61" s="147">
        <f>J91</f>
        <v>433864.37000000005</v>
      </c>
      <c r="K61" s="95"/>
      <c r="L61" s="148"/>
    </row>
    <row r="62" spans="1:47" s="10" customFormat="1" ht="14.85" customHeight="1">
      <c r="B62" s="144"/>
      <c r="C62" s="95"/>
      <c r="D62" s="145" t="s">
        <v>119</v>
      </c>
      <c r="E62" s="146"/>
      <c r="F62" s="146"/>
      <c r="G62" s="146"/>
      <c r="H62" s="146"/>
      <c r="I62" s="146"/>
      <c r="J62" s="147">
        <f>J182</f>
        <v>29568.080000000002</v>
      </c>
      <c r="K62" s="95"/>
      <c r="L62" s="148"/>
    </row>
    <row r="63" spans="1:47" s="10" customFormat="1" ht="19.95" customHeight="1">
      <c r="B63" s="144"/>
      <c r="C63" s="95"/>
      <c r="D63" s="145" t="s">
        <v>120</v>
      </c>
      <c r="E63" s="146"/>
      <c r="F63" s="146"/>
      <c r="G63" s="146"/>
      <c r="H63" s="146"/>
      <c r="I63" s="146"/>
      <c r="J63" s="147">
        <f>J198</f>
        <v>10757.609999999999</v>
      </c>
      <c r="K63" s="95"/>
      <c r="L63" s="148"/>
    </row>
    <row r="64" spans="1:47" s="10" customFormat="1" ht="19.95" customHeight="1">
      <c r="B64" s="144"/>
      <c r="C64" s="95"/>
      <c r="D64" s="145" t="s">
        <v>121</v>
      </c>
      <c r="E64" s="146"/>
      <c r="F64" s="146"/>
      <c r="G64" s="146"/>
      <c r="H64" s="146"/>
      <c r="I64" s="146"/>
      <c r="J64" s="147">
        <f>J217</f>
        <v>22671.200000000001</v>
      </c>
      <c r="K64" s="95"/>
      <c r="L64" s="148"/>
    </row>
    <row r="65" spans="1:31" s="10" customFormat="1" ht="19.95" customHeight="1">
      <c r="B65" s="144"/>
      <c r="C65" s="95"/>
      <c r="D65" s="145" t="s">
        <v>122</v>
      </c>
      <c r="E65" s="146"/>
      <c r="F65" s="146"/>
      <c r="G65" s="146"/>
      <c r="H65" s="146"/>
      <c r="I65" s="146"/>
      <c r="J65" s="147">
        <f>J230</f>
        <v>5819.65</v>
      </c>
      <c r="K65" s="95"/>
      <c r="L65" s="148"/>
    </row>
    <row r="66" spans="1:31" s="10" customFormat="1" ht="19.95" customHeight="1">
      <c r="B66" s="144"/>
      <c r="C66" s="95"/>
      <c r="D66" s="145" t="s">
        <v>123</v>
      </c>
      <c r="E66" s="146"/>
      <c r="F66" s="146"/>
      <c r="G66" s="146"/>
      <c r="H66" s="146"/>
      <c r="I66" s="146"/>
      <c r="J66" s="147">
        <f>J251</f>
        <v>14614.560000000001</v>
      </c>
      <c r="K66" s="95"/>
      <c r="L66" s="148"/>
    </row>
    <row r="67" spans="1:31" s="10" customFormat="1" ht="19.95" customHeight="1">
      <c r="B67" s="144"/>
      <c r="C67" s="95"/>
      <c r="D67" s="145" t="s">
        <v>124</v>
      </c>
      <c r="E67" s="146"/>
      <c r="F67" s="146"/>
      <c r="G67" s="146"/>
      <c r="H67" s="146"/>
      <c r="I67" s="146"/>
      <c r="J67" s="147">
        <f>J260</f>
        <v>114400</v>
      </c>
      <c r="K67" s="95"/>
      <c r="L67" s="148"/>
    </row>
    <row r="68" spans="1:31" s="10" customFormat="1" ht="19.95" customHeight="1">
      <c r="B68" s="144"/>
      <c r="C68" s="95"/>
      <c r="D68" s="145" t="s">
        <v>125</v>
      </c>
      <c r="E68" s="146"/>
      <c r="F68" s="146"/>
      <c r="G68" s="146"/>
      <c r="H68" s="146"/>
      <c r="I68" s="146"/>
      <c r="J68" s="147">
        <f>J281</f>
        <v>490.6</v>
      </c>
      <c r="K68" s="95"/>
      <c r="L68" s="148"/>
    </row>
    <row r="69" spans="1:31" s="10" customFormat="1" ht="19.95" customHeight="1">
      <c r="B69" s="144"/>
      <c r="C69" s="95"/>
      <c r="D69" s="145" t="s">
        <v>126</v>
      </c>
      <c r="E69" s="146"/>
      <c r="F69" s="146"/>
      <c r="G69" s="146"/>
      <c r="H69" s="146"/>
      <c r="I69" s="146"/>
      <c r="J69" s="147">
        <f>J290</f>
        <v>6379.46</v>
      </c>
      <c r="K69" s="95"/>
      <c r="L69" s="148"/>
    </row>
    <row r="70" spans="1:31" s="2" customFormat="1" ht="21.75" customHeight="1">
      <c r="A70" s="31"/>
      <c r="B70" s="32"/>
      <c r="C70" s="33"/>
      <c r="D70" s="33"/>
      <c r="E70" s="33"/>
      <c r="F70" s="33"/>
      <c r="G70" s="33"/>
      <c r="H70" s="33"/>
      <c r="I70" s="33"/>
      <c r="J70" s="33"/>
      <c r="K70" s="33"/>
      <c r="L70" s="111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</row>
    <row r="71" spans="1:31" s="2" customFormat="1" ht="6.9" customHeight="1">
      <c r="A71" s="31"/>
      <c r="B71" s="45"/>
      <c r="C71" s="46"/>
      <c r="D71" s="46"/>
      <c r="E71" s="46"/>
      <c r="F71" s="46"/>
      <c r="G71" s="46"/>
      <c r="H71" s="46"/>
      <c r="I71" s="46"/>
      <c r="J71" s="46"/>
      <c r="K71" s="46"/>
      <c r="L71" s="111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</row>
    <row r="75" spans="1:31" s="2" customFormat="1" ht="6.9" customHeight="1">
      <c r="A75" s="31"/>
      <c r="B75" s="47"/>
      <c r="C75" s="48"/>
      <c r="D75" s="48"/>
      <c r="E75" s="48"/>
      <c r="F75" s="48"/>
      <c r="G75" s="48"/>
      <c r="H75" s="48"/>
      <c r="I75" s="48"/>
      <c r="J75" s="48"/>
      <c r="K75" s="48"/>
      <c r="L75" s="111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</row>
    <row r="76" spans="1:31" s="2" customFormat="1" ht="24.9" customHeight="1">
      <c r="A76" s="31"/>
      <c r="B76" s="32"/>
      <c r="C76" s="23" t="s">
        <v>127</v>
      </c>
      <c r="D76" s="33"/>
      <c r="E76" s="33"/>
      <c r="F76" s="33"/>
      <c r="G76" s="33"/>
      <c r="H76" s="33"/>
      <c r="I76" s="33"/>
      <c r="J76" s="33"/>
      <c r="K76" s="33"/>
      <c r="L76" s="11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6.9" customHeight="1">
      <c r="A77" s="31"/>
      <c r="B77" s="32"/>
      <c r="C77" s="33"/>
      <c r="D77" s="33"/>
      <c r="E77" s="33"/>
      <c r="F77" s="33"/>
      <c r="G77" s="33"/>
      <c r="H77" s="33"/>
      <c r="I77" s="33"/>
      <c r="J77" s="33"/>
      <c r="K77" s="33"/>
      <c r="L77" s="11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31" s="2" customFormat="1" ht="12" customHeight="1">
      <c r="A78" s="31"/>
      <c r="B78" s="32"/>
      <c r="C78" s="28" t="s">
        <v>14</v>
      </c>
      <c r="D78" s="33"/>
      <c r="E78" s="33"/>
      <c r="F78" s="33"/>
      <c r="G78" s="33"/>
      <c r="H78" s="33"/>
      <c r="I78" s="33"/>
      <c r="J78" s="33"/>
      <c r="K78" s="33"/>
      <c r="L78" s="111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</row>
    <row r="79" spans="1:31" s="2" customFormat="1" ht="16.5" customHeight="1">
      <c r="A79" s="31"/>
      <c r="B79" s="32"/>
      <c r="C79" s="33"/>
      <c r="D79" s="33"/>
      <c r="E79" s="280" t="str">
        <f>E7</f>
        <v>Výsadba větrolamu a výstavba mělkého průlehu na KN 1613 v k. ú. Svinčany</v>
      </c>
      <c r="F79" s="281"/>
      <c r="G79" s="281"/>
      <c r="H79" s="281"/>
      <c r="I79" s="33"/>
      <c r="J79" s="33"/>
      <c r="K79" s="33"/>
      <c r="L79" s="111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</row>
    <row r="80" spans="1:31" s="2" customFormat="1" ht="12" customHeight="1">
      <c r="A80" s="31"/>
      <c r="B80" s="32"/>
      <c r="C80" s="28" t="s">
        <v>110</v>
      </c>
      <c r="D80" s="33"/>
      <c r="E80" s="33"/>
      <c r="F80" s="33"/>
      <c r="G80" s="33"/>
      <c r="H80" s="33"/>
      <c r="I80" s="33"/>
      <c r="J80" s="33"/>
      <c r="K80" s="33"/>
      <c r="L80" s="111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</row>
    <row r="81" spans="1:65" s="2" customFormat="1" ht="16.5" customHeight="1">
      <c r="A81" s="31"/>
      <c r="B81" s="32"/>
      <c r="C81" s="33"/>
      <c r="D81" s="33"/>
      <c r="E81" s="271" t="str">
        <f>E9</f>
        <v>1. - SO 01 Záchytný průleh</v>
      </c>
      <c r="F81" s="282"/>
      <c r="G81" s="282"/>
      <c r="H81" s="282"/>
      <c r="I81" s="33"/>
      <c r="J81" s="33"/>
      <c r="K81" s="33"/>
      <c r="L81" s="11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65" s="2" customFormat="1" ht="6.9" customHeight="1">
      <c r="A82" s="31"/>
      <c r="B82" s="32"/>
      <c r="C82" s="33"/>
      <c r="D82" s="33"/>
      <c r="E82" s="33"/>
      <c r="F82" s="33"/>
      <c r="G82" s="33"/>
      <c r="H82" s="33"/>
      <c r="I82" s="33"/>
      <c r="J82" s="33"/>
      <c r="K82" s="33"/>
      <c r="L82" s="11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65" s="2" customFormat="1" ht="12" customHeight="1">
      <c r="A83" s="31"/>
      <c r="B83" s="32"/>
      <c r="C83" s="28" t="s">
        <v>20</v>
      </c>
      <c r="D83" s="33"/>
      <c r="E83" s="33"/>
      <c r="F83" s="26" t="str">
        <f>F12</f>
        <v>Svinčany</v>
      </c>
      <c r="G83" s="33"/>
      <c r="H83" s="33"/>
      <c r="I83" s="28" t="s">
        <v>22</v>
      </c>
      <c r="J83" s="57" t="str">
        <f>IF(J12="","",J12)</f>
        <v>8. 8. 2019</v>
      </c>
      <c r="K83" s="33"/>
      <c r="L83" s="11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65" s="2" customFormat="1" ht="6.9" customHeight="1">
      <c r="A84" s="31"/>
      <c r="B84" s="32"/>
      <c r="C84" s="33"/>
      <c r="D84" s="33"/>
      <c r="E84" s="33"/>
      <c r="F84" s="33"/>
      <c r="G84" s="33"/>
      <c r="H84" s="33"/>
      <c r="I84" s="33"/>
      <c r="J84" s="33"/>
      <c r="K84" s="33"/>
      <c r="L84" s="11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65" s="2" customFormat="1" ht="43.05" customHeight="1">
      <c r="A85" s="31"/>
      <c r="B85" s="32"/>
      <c r="C85" s="28" t="s">
        <v>24</v>
      </c>
      <c r="D85" s="33"/>
      <c r="E85" s="33"/>
      <c r="F85" s="26" t="str">
        <f>E15</f>
        <v>Obec Svinčany</v>
      </c>
      <c r="G85" s="33"/>
      <c r="H85" s="33"/>
      <c r="I85" s="28" t="s">
        <v>31</v>
      </c>
      <c r="J85" s="29" t="str">
        <f>E21</f>
        <v>Povodí Labe, státní podnik, OIČ, Hradec Králové</v>
      </c>
      <c r="K85" s="33"/>
      <c r="L85" s="11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65" s="2" customFormat="1" ht="15.15" customHeight="1">
      <c r="A86" s="31"/>
      <c r="B86" s="32"/>
      <c r="C86" s="28" t="s">
        <v>29</v>
      </c>
      <c r="D86" s="33"/>
      <c r="E86" s="33"/>
      <c r="F86" s="26" t="str">
        <f>IF(E18="","",E18)</f>
        <v>dle výběrového řízení</v>
      </c>
      <c r="G86" s="33"/>
      <c r="H86" s="33"/>
      <c r="I86" s="28" t="s">
        <v>34</v>
      </c>
      <c r="J86" s="29" t="str">
        <f>E24</f>
        <v>Ing. Eva Morkesová</v>
      </c>
      <c r="K86" s="33"/>
      <c r="L86" s="11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65" s="2" customFormat="1" ht="10.35" customHeight="1">
      <c r="A87" s="31"/>
      <c r="B87" s="32"/>
      <c r="C87" s="33"/>
      <c r="D87" s="33"/>
      <c r="E87" s="33"/>
      <c r="F87" s="33"/>
      <c r="G87" s="33"/>
      <c r="H87" s="33"/>
      <c r="I87" s="33"/>
      <c r="J87" s="33"/>
      <c r="K87" s="33"/>
      <c r="L87" s="11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65" s="11" customFormat="1" ht="29.25" customHeight="1">
      <c r="A88" s="149"/>
      <c r="B88" s="150"/>
      <c r="C88" s="151" t="s">
        <v>128</v>
      </c>
      <c r="D88" s="152" t="s">
        <v>57</v>
      </c>
      <c r="E88" s="152" t="s">
        <v>53</v>
      </c>
      <c r="F88" s="152" t="s">
        <v>54</v>
      </c>
      <c r="G88" s="152" t="s">
        <v>129</v>
      </c>
      <c r="H88" s="152" t="s">
        <v>130</v>
      </c>
      <c r="I88" s="152" t="s">
        <v>131</v>
      </c>
      <c r="J88" s="152" t="s">
        <v>115</v>
      </c>
      <c r="K88" s="153" t="s">
        <v>132</v>
      </c>
      <c r="L88" s="154"/>
      <c r="M88" s="66" t="s">
        <v>26</v>
      </c>
      <c r="N88" s="67" t="s">
        <v>42</v>
      </c>
      <c r="O88" s="67" t="s">
        <v>133</v>
      </c>
      <c r="P88" s="67" t="s">
        <v>134</v>
      </c>
      <c r="Q88" s="67" t="s">
        <v>135</v>
      </c>
      <c r="R88" s="67" t="s">
        <v>136</v>
      </c>
      <c r="S88" s="67" t="s">
        <v>137</v>
      </c>
      <c r="T88" s="68" t="s">
        <v>138</v>
      </c>
      <c r="U88" s="149"/>
      <c r="V88" s="149"/>
      <c r="W88" s="149"/>
      <c r="X88" s="149"/>
      <c r="Y88" s="149"/>
      <c r="Z88" s="149"/>
      <c r="AA88" s="149"/>
      <c r="AB88" s="149"/>
      <c r="AC88" s="149"/>
      <c r="AD88" s="149"/>
      <c r="AE88" s="149"/>
    </row>
    <row r="89" spans="1:65" s="2" customFormat="1" ht="22.8" customHeight="1">
      <c r="A89" s="31"/>
      <c r="B89" s="32"/>
      <c r="C89" s="73" t="s">
        <v>139</v>
      </c>
      <c r="D89" s="33"/>
      <c r="E89" s="33"/>
      <c r="F89" s="33"/>
      <c r="G89" s="33"/>
      <c r="H89" s="33"/>
      <c r="I89" s="33"/>
      <c r="J89" s="155">
        <f>BK89</f>
        <v>608997.45000000007</v>
      </c>
      <c r="K89" s="33"/>
      <c r="L89" s="36"/>
      <c r="M89" s="69"/>
      <c r="N89" s="156"/>
      <c r="O89" s="70"/>
      <c r="P89" s="157">
        <f>P90</f>
        <v>1155.0412920000003</v>
      </c>
      <c r="Q89" s="70"/>
      <c r="R89" s="157">
        <f>R90</f>
        <v>11.556829809999996</v>
      </c>
      <c r="S89" s="70"/>
      <c r="T89" s="158">
        <f>T90</f>
        <v>0</v>
      </c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T89" s="17" t="s">
        <v>71</v>
      </c>
      <c r="AU89" s="17" t="s">
        <v>116</v>
      </c>
      <c r="BK89" s="159">
        <f>BK90</f>
        <v>608997.45000000007</v>
      </c>
    </row>
    <row r="90" spans="1:65" s="12" customFormat="1" ht="25.95" customHeight="1">
      <c r="B90" s="160"/>
      <c r="C90" s="161"/>
      <c r="D90" s="162" t="s">
        <v>71</v>
      </c>
      <c r="E90" s="163" t="s">
        <v>140</v>
      </c>
      <c r="F90" s="163" t="s">
        <v>141</v>
      </c>
      <c r="G90" s="161"/>
      <c r="H90" s="161"/>
      <c r="I90" s="161"/>
      <c r="J90" s="164">
        <f>BK90</f>
        <v>608997.45000000007</v>
      </c>
      <c r="K90" s="161"/>
      <c r="L90" s="165"/>
      <c r="M90" s="166"/>
      <c r="N90" s="167"/>
      <c r="O90" s="167"/>
      <c r="P90" s="168">
        <f>P91+P198+P217+P230+P251+P260+P281+P290</f>
        <v>1155.0412920000003</v>
      </c>
      <c r="Q90" s="167"/>
      <c r="R90" s="168">
        <f>R91+R198+R217+R230+R251+R260+R281+R290</f>
        <v>11.556829809999996</v>
      </c>
      <c r="S90" s="167"/>
      <c r="T90" s="169">
        <f>T91+T198+T217+T230+T251+T260+T281+T290</f>
        <v>0</v>
      </c>
      <c r="AR90" s="170" t="s">
        <v>80</v>
      </c>
      <c r="AT90" s="171" t="s">
        <v>71</v>
      </c>
      <c r="AU90" s="171" t="s">
        <v>72</v>
      </c>
      <c r="AY90" s="170" t="s">
        <v>142</v>
      </c>
      <c r="BK90" s="172">
        <f>BK91+BK198+BK217+BK230+BK251+BK260+BK281+BK290</f>
        <v>608997.45000000007</v>
      </c>
    </row>
    <row r="91" spans="1:65" s="12" customFormat="1" ht="22.8" customHeight="1">
      <c r="B91" s="160"/>
      <c r="C91" s="161"/>
      <c r="D91" s="162" t="s">
        <v>71</v>
      </c>
      <c r="E91" s="173" t="s">
        <v>80</v>
      </c>
      <c r="F91" s="173" t="s">
        <v>143</v>
      </c>
      <c r="G91" s="161"/>
      <c r="H91" s="161"/>
      <c r="I91" s="161"/>
      <c r="J91" s="174">
        <f>BK91</f>
        <v>433864.37000000005</v>
      </c>
      <c r="K91" s="161"/>
      <c r="L91" s="165"/>
      <c r="M91" s="166"/>
      <c r="N91" s="167"/>
      <c r="O91" s="167"/>
      <c r="P91" s="168">
        <f>P92+SUM(P93:P182)</f>
        <v>1100.999532</v>
      </c>
      <c r="Q91" s="167"/>
      <c r="R91" s="168">
        <f>R92+SUM(R93:R182)</f>
        <v>2.0012000000000002E-2</v>
      </c>
      <c r="S91" s="167"/>
      <c r="T91" s="169">
        <f>T92+SUM(T93:T182)</f>
        <v>0</v>
      </c>
      <c r="AR91" s="170" t="s">
        <v>80</v>
      </c>
      <c r="AT91" s="171" t="s">
        <v>71</v>
      </c>
      <c r="AU91" s="171" t="s">
        <v>80</v>
      </c>
      <c r="AY91" s="170" t="s">
        <v>142</v>
      </c>
      <c r="BK91" s="172">
        <f>BK92+SUM(BK93:BK182)</f>
        <v>433864.37000000005</v>
      </c>
    </row>
    <row r="92" spans="1:65" s="2" customFormat="1" ht="16.5" customHeight="1">
      <c r="A92" s="31"/>
      <c r="B92" s="32"/>
      <c r="C92" s="175" t="s">
        <v>80</v>
      </c>
      <c r="D92" s="175" t="s">
        <v>144</v>
      </c>
      <c r="E92" s="176" t="s">
        <v>145</v>
      </c>
      <c r="F92" s="177" t="s">
        <v>146</v>
      </c>
      <c r="G92" s="178" t="s">
        <v>147</v>
      </c>
      <c r="H92" s="179">
        <v>353.09</v>
      </c>
      <c r="I92" s="180">
        <v>35.1</v>
      </c>
      <c r="J92" s="180">
        <f>ROUND(I92*H92,2)</f>
        <v>12393.46</v>
      </c>
      <c r="K92" s="177" t="s">
        <v>148</v>
      </c>
      <c r="L92" s="36"/>
      <c r="M92" s="181" t="s">
        <v>26</v>
      </c>
      <c r="N92" s="182" t="s">
        <v>45</v>
      </c>
      <c r="O92" s="183">
        <v>9.7000000000000003E-2</v>
      </c>
      <c r="P92" s="183">
        <f>O92*H92</f>
        <v>34.24973</v>
      </c>
      <c r="Q92" s="183">
        <v>0</v>
      </c>
      <c r="R92" s="183">
        <f>Q92*H92</f>
        <v>0</v>
      </c>
      <c r="S92" s="183">
        <v>0</v>
      </c>
      <c r="T92" s="184">
        <f>S92*H92</f>
        <v>0</v>
      </c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  <c r="AR92" s="185" t="s">
        <v>149</v>
      </c>
      <c r="AT92" s="185" t="s">
        <v>144</v>
      </c>
      <c r="AU92" s="185" t="s">
        <v>82</v>
      </c>
      <c r="AY92" s="17" t="s">
        <v>142</v>
      </c>
      <c r="BE92" s="186">
        <f>IF(N92="základní",J92,0)</f>
        <v>0</v>
      </c>
      <c r="BF92" s="186">
        <f>IF(N92="snížená",J92,0)</f>
        <v>0</v>
      </c>
      <c r="BG92" s="186">
        <f>IF(N92="zákl. přenesená",J92,0)</f>
        <v>12393.46</v>
      </c>
      <c r="BH92" s="186">
        <f>IF(N92="sníž. přenesená",J92,0)</f>
        <v>0</v>
      </c>
      <c r="BI92" s="186">
        <f>IF(N92="nulová",J92,0)</f>
        <v>0</v>
      </c>
      <c r="BJ92" s="17" t="s">
        <v>149</v>
      </c>
      <c r="BK92" s="186">
        <f>ROUND(I92*H92,2)</f>
        <v>12393.46</v>
      </c>
      <c r="BL92" s="17" t="s">
        <v>149</v>
      </c>
      <c r="BM92" s="185" t="s">
        <v>150</v>
      </c>
    </row>
    <row r="93" spans="1:65" s="2" customFormat="1" ht="19.2">
      <c r="A93" s="31"/>
      <c r="B93" s="32"/>
      <c r="C93" s="33"/>
      <c r="D93" s="187" t="s">
        <v>151</v>
      </c>
      <c r="E93" s="33"/>
      <c r="F93" s="188" t="s">
        <v>152</v>
      </c>
      <c r="G93" s="33"/>
      <c r="H93" s="33"/>
      <c r="I93" s="33"/>
      <c r="J93" s="33"/>
      <c r="K93" s="33"/>
      <c r="L93" s="36"/>
      <c r="M93" s="189"/>
      <c r="N93" s="190"/>
      <c r="O93" s="62"/>
      <c r="P93" s="62"/>
      <c r="Q93" s="62"/>
      <c r="R93" s="62"/>
      <c r="S93" s="62"/>
      <c r="T93" s="63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T93" s="17" t="s">
        <v>151</v>
      </c>
      <c r="AU93" s="17" t="s">
        <v>82</v>
      </c>
    </row>
    <row r="94" spans="1:65" s="13" customFormat="1" ht="10.199999999999999">
      <c r="B94" s="191"/>
      <c r="C94" s="192"/>
      <c r="D94" s="187" t="s">
        <v>153</v>
      </c>
      <c r="E94" s="193" t="s">
        <v>26</v>
      </c>
      <c r="F94" s="194" t="s">
        <v>154</v>
      </c>
      <c r="G94" s="192"/>
      <c r="H94" s="193" t="s">
        <v>26</v>
      </c>
      <c r="I94" s="192"/>
      <c r="J94" s="192"/>
      <c r="K94" s="192"/>
      <c r="L94" s="195"/>
      <c r="M94" s="196"/>
      <c r="N94" s="197"/>
      <c r="O94" s="197"/>
      <c r="P94" s="197"/>
      <c r="Q94" s="197"/>
      <c r="R94" s="197"/>
      <c r="S94" s="197"/>
      <c r="T94" s="198"/>
      <c r="AT94" s="199" t="s">
        <v>153</v>
      </c>
      <c r="AU94" s="199" t="s">
        <v>82</v>
      </c>
      <c r="AV94" s="13" t="s">
        <v>80</v>
      </c>
      <c r="AW94" s="13" t="s">
        <v>33</v>
      </c>
      <c r="AX94" s="13" t="s">
        <v>72</v>
      </c>
      <c r="AY94" s="199" t="s">
        <v>142</v>
      </c>
    </row>
    <row r="95" spans="1:65" s="14" customFormat="1" ht="10.199999999999999">
      <c r="B95" s="200"/>
      <c r="C95" s="201"/>
      <c r="D95" s="187" t="s">
        <v>153</v>
      </c>
      <c r="E95" s="202" t="s">
        <v>26</v>
      </c>
      <c r="F95" s="203" t="s">
        <v>155</v>
      </c>
      <c r="G95" s="201"/>
      <c r="H95" s="204">
        <v>353.09</v>
      </c>
      <c r="I95" s="201"/>
      <c r="J95" s="201"/>
      <c r="K95" s="201"/>
      <c r="L95" s="205"/>
      <c r="M95" s="206"/>
      <c r="N95" s="207"/>
      <c r="O95" s="207"/>
      <c r="P95" s="207"/>
      <c r="Q95" s="207"/>
      <c r="R95" s="207"/>
      <c r="S95" s="207"/>
      <c r="T95" s="208"/>
      <c r="AT95" s="209" t="s">
        <v>153</v>
      </c>
      <c r="AU95" s="209" t="s">
        <v>82</v>
      </c>
      <c r="AV95" s="14" t="s">
        <v>82</v>
      </c>
      <c r="AW95" s="14" t="s">
        <v>33</v>
      </c>
      <c r="AX95" s="14" t="s">
        <v>80</v>
      </c>
      <c r="AY95" s="209" t="s">
        <v>142</v>
      </c>
    </row>
    <row r="96" spans="1:65" s="2" customFormat="1" ht="16.5" customHeight="1">
      <c r="A96" s="31"/>
      <c r="B96" s="32"/>
      <c r="C96" s="175" t="s">
        <v>82</v>
      </c>
      <c r="D96" s="175" t="s">
        <v>144</v>
      </c>
      <c r="E96" s="176" t="s">
        <v>156</v>
      </c>
      <c r="F96" s="177" t="s">
        <v>157</v>
      </c>
      <c r="G96" s="178" t="s">
        <v>147</v>
      </c>
      <c r="H96" s="179">
        <v>120.47</v>
      </c>
      <c r="I96" s="180">
        <v>95.2</v>
      </c>
      <c r="J96" s="180">
        <f>ROUND(I96*H96,2)</f>
        <v>11468.74</v>
      </c>
      <c r="K96" s="177" t="s">
        <v>148</v>
      </c>
      <c r="L96" s="36"/>
      <c r="M96" s="181" t="s">
        <v>26</v>
      </c>
      <c r="N96" s="182" t="s">
        <v>45</v>
      </c>
      <c r="O96" s="183">
        <v>0.187</v>
      </c>
      <c r="P96" s="183">
        <f>O96*H96</f>
        <v>22.527889999999999</v>
      </c>
      <c r="Q96" s="183">
        <v>0</v>
      </c>
      <c r="R96" s="183">
        <f>Q96*H96</f>
        <v>0</v>
      </c>
      <c r="S96" s="183">
        <v>0</v>
      </c>
      <c r="T96" s="184">
        <f>S96*H96</f>
        <v>0</v>
      </c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R96" s="185" t="s">
        <v>149</v>
      </c>
      <c r="AT96" s="185" t="s">
        <v>144</v>
      </c>
      <c r="AU96" s="185" t="s">
        <v>82</v>
      </c>
      <c r="AY96" s="17" t="s">
        <v>142</v>
      </c>
      <c r="BE96" s="186">
        <f>IF(N96="základní",J96,0)</f>
        <v>0</v>
      </c>
      <c r="BF96" s="186">
        <f>IF(N96="snížená",J96,0)</f>
        <v>0</v>
      </c>
      <c r="BG96" s="186">
        <f>IF(N96="zákl. přenesená",J96,0)</f>
        <v>11468.74</v>
      </c>
      <c r="BH96" s="186">
        <f>IF(N96="sníž. přenesená",J96,0)</f>
        <v>0</v>
      </c>
      <c r="BI96" s="186">
        <f>IF(N96="nulová",J96,0)</f>
        <v>0</v>
      </c>
      <c r="BJ96" s="17" t="s">
        <v>149</v>
      </c>
      <c r="BK96" s="186">
        <f>ROUND(I96*H96,2)</f>
        <v>11468.74</v>
      </c>
      <c r="BL96" s="17" t="s">
        <v>149</v>
      </c>
      <c r="BM96" s="185" t="s">
        <v>158</v>
      </c>
    </row>
    <row r="97" spans="1:65" s="2" customFormat="1" ht="19.2">
      <c r="A97" s="31"/>
      <c r="B97" s="32"/>
      <c r="C97" s="33"/>
      <c r="D97" s="187" t="s">
        <v>151</v>
      </c>
      <c r="E97" s="33"/>
      <c r="F97" s="188" t="s">
        <v>159</v>
      </c>
      <c r="G97" s="33"/>
      <c r="H97" s="33"/>
      <c r="I97" s="33"/>
      <c r="J97" s="33"/>
      <c r="K97" s="33"/>
      <c r="L97" s="36"/>
      <c r="M97" s="189"/>
      <c r="N97" s="190"/>
      <c r="O97" s="62"/>
      <c r="P97" s="62"/>
      <c r="Q97" s="62"/>
      <c r="R97" s="62"/>
      <c r="S97" s="62"/>
      <c r="T97" s="63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T97" s="17" t="s">
        <v>151</v>
      </c>
      <c r="AU97" s="17" t="s">
        <v>82</v>
      </c>
    </row>
    <row r="98" spans="1:65" s="13" customFormat="1" ht="10.199999999999999">
      <c r="B98" s="191"/>
      <c r="C98" s="192"/>
      <c r="D98" s="187" t="s">
        <v>153</v>
      </c>
      <c r="E98" s="193" t="s">
        <v>26</v>
      </c>
      <c r="F98" s="194" t="s">
        <v>160</v>
      </c>
      <c r="G98" s="192"/>
      <c r="H98" s="193" t="s">
        <v>26</v>
      </c>
      <c r="I98" s="192"/>
      <c r="J98" s="192"/>
      <c r="K98" s="192"/>
      <c r="L98" s="195"/>
      <c r="M98" s="196"/>
      <c r="N98" s="197"/>
      <c r="O98" s="197"/>
      <c r="P98" s="197"/>
      <c r="Q98" s="197"/>
      <c r="R98" s="197"/>
      <c r="S98" s="197"/>
      <c r="T98" s="198"/>
      <c r="AT98" s="199" t="s">
        <v>153</v>
      </c>
      <c r="AU98" s="199" t="s">
        <v>82</v>
      </c>
      <c r="AV98" s="13" t="s">
        <v>80</v>
      </c>
      <c r="AW98" s="13" t="s">
        <v>33</v>
      </c>
      <c r="AX98" s="13" t="s">
        <v>72</v>
      </c>
      <c r="AY98" s="199" t="s">
        <v>142</v>
      </c>
    </row>
    <row r="99" spans="1:65" s="14" customFormat="1" ht="10.199999999999999">
      <c r="B99" s="200"/>
      <c r="C99" s="201"/>
      <c r="D99" s="187" t="s">
        <v>153</v>
      </c>
      <c r="E99" s="202" t="s">
        <v>26</v>
      </c>
      <c r="F99" s="203" t="s">
        <v>161</v>
      </c>
      <c r="G99" s="201"/>
      <c r="H99" s="204">
        <v>120.47</v>
      </c>
      <c r="I99" s="201"/>
      <c r="J99" s="201"/>
      <c r="K99" s="201"/>
      <c r="L99" s="205"/>
      <c r="M99" s="206"/>
      <c r="N99" s="207"/>
      <c r="O99" s="207"/>
      <c r="P99" s="207"/>
      <c r="Q99" s="207"/>
      <c r="R99" s="207"/>
      <c r="S99" s="207"/>
      <c r="T99" s="208"/>
      <c r="AT99" s="209" t="s">
        <v>153</v>
      </c>
      <c r="AU99" s="209" t="s">
        <v>82</v>
      </c>
      <c r="AV99" s="14" t="s">
        <v>82</v>
      </c>
      <c r="AW99" s="14" t="s">
        <v>33</v>
      </c>
      <c r="AX99" s="14" t="s">
        <v>80</v>
      </c>
      <c r="AY99" s="209" t="s">
        <v>142</v>
      </c>
    </row>
    <row r="100" spans="1:65" s="2" customFormat="1" ht="16.5" customHeight="1">
      <c r="A100" s="31"/>
      <c r="B100" s="32"/>
      <c r="C100" s="175" t="s">
        <v>162</v>
      </c>
      <c r="D100" s="175" t="s">
        <v>144</v>
      </c>
      <c r="E100" s="176" t="s">
        <v>163</v>
      </c>
      <c r="F100" s="177" t="s">
        <v>164</v>
      </c>
      <c r="G100" s="178" t="s">
        <v>147</v>
      </c>
      <c r="H100" s="179">
        <v>36.140999999999998</v>
      </c>
      <c r="I100" s="180">
        <v>31.7</v>
      </c>
      <c r="J100" s="180">
        <f>ROUND(I100*H100,2)</f>
        <v>1145.67</v>
      </c>
      <c r="K100" s="177" t="s">
        <v>148</v>
      </c>
      <c r="L100" s="36"/>
      <c r="M100" s="181" t="s">
        <v>26</v>
      </c>
      <c r="N100" s="182" t="s">
        <v>45</v>
      </c>
      <c r="O100" s="183">
        <v>5.8000000000000003E-2</v>
      </c>
      <c r="P100" s="183">
        <f>O100*H100</f>
        <v>2.0961780000000001</v>
      </c>
      <c r="Q100" s="183">
        <v>0</v>
      </c>
      <c r="R100" s="183">
        <f>Q100*H100</f>
        <v>0</v>
      </c>
      <c r="S100" s="183">
        <v>0</v>
      </c>
      <c r="T100" s="184">
        <f>S100*H100</f>
        <v>0</v>
      </c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R100" s="185" t="s">
        <v>149</v>
      </c>
      <c r="AT100" s="185" t="s">
        <v>144</v>
      </c>
      <c r="AU100" s="185" t="s">
        <v>82</v>
      </c>
      <c r="AY100" s="17" t="s">
        <v>142</v>
      </c>
      <c r="BE100" s="186">
        <f>IF(N100="základní",J100,0)</f>
        <v>0</v>
      </c>
      <c r="BF100" s="186">
        <f>IF(N100="snížená",J100,0)</f>
        <v>0</v>
      </c>
      <c r="BG100" s="186">
        <f>IF(N100="zákl. přenesená",J100,0)</f>
        <v>1145.67</v>
      </c>
      <c r="BH100" s="186">
        <f>IF(N100="sníž. přenesená",J100,0)</f>
        <v>0</v>
      </c>
      <c r="BI100" s="186">
        <f>IF(N100="nulová",J100,0)</f>
        <v>0</v>
      </c>
      <c r="BJ100" s="17" t="s">
        <v>149</v>
      </c>
      <c r="BK100" s="186">
        <f>ROUND(I100*H100,2)</f>
        <v>1145.67</v>
      </c>
      <c r="BL100" s="17" t="s">
        <v>149</v>
      </c>
      <c r="BM100" s="185" t="s">
        <v>165</v>
      </c>
    </row>
    <row r="101" spans="1:65" s="2" customFormat="1" ht="19.2">
      <c r="A101" s="31"/>
      <c r="B101" s="32"/>
      <c r="C101" s="33"/>
      <c r="D101" s="187" t="s">
        <v>151</v>
      </c>
      <c r="E101" s="33"/>
      <c r="F101" s="188" t="s">
        <v>166</v>
      </c>
      <c r="G101" s="33"/>
      <c r="H101" s="33"/>
      <c r="I101" s="33"/>
      <c r="J101" s="33"/>
      <c r="K101" s="33"/>
      <c r="L101" s="36"/>
      <c r="M101" s="189"/>
      <c r="N101" s="190"/>
      <c r="O101" s="62"/>
      <c r="P101" s="62"/>
      <c r="Q101" s="62"/>
      <c r="R101" s="62"/>
      <c r="S101" s="62"/>
      <c r="T101" s="63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  <c r="AT101" s="17" t="s">
        <v>151</v>
      </c>
      <c r="AU101" s="17" t="s">
        <v>82</v>
      </c>
    </row>
    <row r="102" spans="1:65" s="14" customFormat="1" ht="10.199999999999999">
      <c r="B102" s="200"/>
      <c r="C102" s="201"/>
      <c r="D102" s="187" t="s">
        <v>153</v>
      </c>
      <c r="E102" s="201"/>
      <c r="F102" s="203" t="s">
        <v>167</v>
      </c>
      <c r="G102" s="201"/>
      <c r="H102" s="204">
        <v>36.140999999999998</v>
      </c>
      <c r="I102" s="201"/>
      <c r="J102" s="201"/>
      <c r="K102" s="201"/>
      <c r="L102" s="205"/>
      <c r="M102" s="206"/>
      <c r="N102" s="207"/>
      <c r="O102" s="207"/>
      <c r="P102" s="207"/>
      <c r="Q102" s="207"/>
      <c r="R102" s="207"/>
      <c r="S102" s="207"/>
      <c r="T102" s="208"/>
      <c r="AT102" s="209" t="s">
        <v>153</v>
      </c>
      <c r="AU102" s="209" t="s">
        <v>82</v>
      </c>
      <c r="AV102" s="14" t="s">
        <v>82</v>
      </c>
      <c r="AW102" s="14" t="s">
        <v>4</v>
      </c>
      <c r="AX102" s="14" t="s">
        <v>80</v>
      </c>
      <c r="AY102" s="209" t="s">
        <v>142</v>
      </c>
    </row>
    <row r="103" spans="1:65" s="2" customFormat="1" ht="16.5" customHeight="1">
      <c r="A103" s="31"/>
      <c r="B103" s="32"/>
      <c r="C103" s="175" t="s">
        <v>149</v>
      </c>
      <c r="D103" s="175" t="s">
        <v>144</v>
      </c>
      <c r="E103" s="176" t="s">
        <v>168</v>
      </c>
      <c r="F103" s="177" t="s">
        <v>169</v>
      </c>
      <c r="G103" s="178" t="s">
        <v>147</v>
      </c>
      <c r="H103" s="179">
        <v>29.19</v>
      </c>
      <c r="I103" s="180">
        <v>437</v>
      </c>
      <c r="J103" s="180">
        <f>ROUND(I103*H103,2)</f>
        <v>12756.03</v>
      </c>
      <c r="K103" s="177" t="s">
        <v>148</v>
      </c>
      <c r="L103" s="36"/>
      <c r="M103" s="181" t="s">
        <v>26</v>
      </c>
      <c r="N103" s="182" t="s">
        <v>45</v>
      </c>
      <c r="O103" s="183">
        <v>1.43</v>
      </c>
      <c r="P103" s="183">
        <f>O103*H103</f>
        <v>41.741700000000002</v>
      </c>
      <c r="Q103" s="183">
        <v>0</v>
      </c>
      <c r="R103" s="183">
        <f>Q103*H103</f>
        <v>0</v>
      </c>
      <c r="S103" s="183">
        <v>0</v>
      </c>
      <c r="T103" s="184">
        <f>S103*H103</f>
        <v>0</v>
      </c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  <c r="AR103" s="185" t="s">
        <v>149</v>
      </c>
      <c r="AT103" s="185" t="s">
        <v>144</v>
      </c>
      <c r="AU103" s="185" t="s">
        <v>82</v>
      </c>
      <c r="AY103" s="17" t="s">
        <v>142</v>
      </c>
      <c r="BE103" s="186">
        <f>IF(N103="základní",J103,0)</f>
        <v>0</v>
      </c>
      <c r="BF103" s="186">
        <f>IF(N103="snížená",J103,0)</f>
        <v>0</v>
      </c>
      <c r="BG103" s="186">
        <f>IF(N103="zákl. přenesená",J103,0)</f>
        <v>12756.03</v>
      </c>
      <c r="BH103" s="186">
        <f>IF(N103="sníž. přenesená",J103,0)</f>
        <v>0</v>
      </c>
      <c r="BI103" s="186">
        <f>IF(N103="nulová",J103,0)</f>
        <v>0</v>
      </c>
      <c r="BJ103" s="17" t="s">
        <v>149</v>
      </c>
      <c r="BK103" s="186">
        <f>ROUND(I103*H103,2)</f>
        <v>12756.03</v>
      </c>
      <c r="BL103" s="17" t="s">
        <v>149</v>
      </c>
      <c r="BM103" s="185" t="s">
        <v>170</v>
      </c>
    </row>
    <row r="104" spans="1:65" s="2" customFormat="1" ht="19.2">
      <c r="A104" s="31"/>
      <c r="B104" s="32"/>
      <c r="C104" s="33"/>
      <c r="D104" s="187" t="s">
        <v>151</v>
      </c>
      <c r="E104" s="33"/>
      <c r="F104" s="188" t="s">
        <v>171</v>
      </c>
      <c r="G104" s="33"/>
      <c r="H104" s="33"/>
      <c r="I104" s="33"/>
      <c r="J104" s="33"/>
      <c r="K104" s="33"/>
      <c r="L104" s="36"/>
      <c r="M104" s="189"/>
      <c r="N104" s="190"/>
      <c r="O104" s="62"/>
      <c r="P104" s="62"/>
      <c r="Q104" s="62"/>
      <c r="R104" s="62"/>
      <c r="S104" s="62"/>
      <c r="T104" s="63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  <c r="AT104" s="17" t="s">
        <v>151</v>
      </c>
      <c r="AU104" s="17" t="s">
        <v>82</v>
      </c>
    </row>
    <row r="105" spans="1:65" s="13" customFormat="1" ht="10.199999999999999">
      <c r="B105" s="191"/>
      <c r="C105" s="192"/>
      <c r="D105" s="187" t="s">
        <v>153</v>
      </c>
      <c r="E105" s="193" t="s">
        <v>26</v>
      </c>
      <c r="F105" s="194" t="s">
        <v>172</v>
      </c>
      <c r="G105" s="192"/>
      <c r="H105" s="193" t="s">
        <v>26</v>
      </c>
      <c r="I105" s="192"/>
      <c r="J105" s="192"/>
      <c r="K105" s="192"/>
      <c r="L105" s="195"/>
      <c r="M105" s="196"/>
      <c r="N105" s="197"/>
      <c r="O105" s="197"/>
      <c r="P105" s="197"/>
      <c r="Q105" s="197"/>
      <c r="R105" s="197"/>
      <c r="S105" s="197"/>
      <c r="T105" s="198"/>
      <c r="AT105" s="199" t="s">
        <v>153</v>
      </c>
      <c r="AU105" s="199" t="s">
        <v>82</v>
      </c>
      <c r="AV105" s="13" t="s">
        <v>80</v>
      </c>
      <c r="AW105" s="13" t="s">
        <v>33</v>
      </c>
      <c r="AX105" s="13" t="s">
        <v>72</v>
      </c>
      <c r="AY105" s="199" t="s">
        <v>142</v>
      </c>
    </row>
    <row r="106" spans="1:65" s="13" customFormat="1" ht="10.199999999999999">
      <c r="B106" s="191"/>
      <c r="C106" s="192"/>
      <c r="D106" s="187" t="s">
        <v>153</v>
      </c>
      <c r="E106" s="193" t="s">
        <v>26</v>
      </c>
      <c r="F106" s="194" t="s">
        <v>173</v>
      </c>
      <c r="G106" s="192"/>
      <c r="H106" s="193" t="s">
        <v>26</v>
      </c>
      <c r="I106" s="192"/>
      <c r="J106" s="192"/>
      <c r="K106" s="192"/>
      <c r="L106" s="195"/>
      <c r="M106" s="196"/>
      <c r="N106" s="197"/>
      <c r="O106" s="197"/>
      <c r="P106" s="197"/>
      <c r="Q106" s="197"/>
      <c r="R106" s="197"/>
      <c r="S106" s="197"/>
      <c r="T106" s="198"/>
      <c r="AT106" s="199" t="s">
        <v>153</v>
      </c>
      <c r="AU106" s="199" t="s">
        <v>82</v>
      </c>
      <c r="AV106" s="13" t="s">
        <v>80</v>
      </c>
      <c r="AW106" s="13" t="s">
        <v>33</v>
      </c>
      <c r="AX106" s="13" t="s">
        <v>72</v>
      </c>
      <c r="AY106" s="199" t="s">
        <v>142</v>
      </c>
    </row>
    <row r="107" spans="1:65" s="14" customFormat="1" ht="10.199999999999999">
      <c r="B107" s="200"/>
      <c r="C107" s="201"/>
      <c r="D107" s="187" t="s">
        <v>153</v>
      </c>
      <c r="E107" s="202" t="s">
        <v>26</v>
      </c>
      <c r="F107" s="203" t="s">
        <v>174</v>
      </c>
      <c r="G107" s="201"/>
      <c r="H107" s="204">
        <v>26.19</v>
      </c>
      <c r="I107" s="201"/>
      <c r="J107" s="201"/>
      <c r="K107" s="201"/>
      <c r="L107" s="205"/>
      <c r="M107" s="206"/>
      <c r="N107" s="207"/>
      <c r="O107" s="207"/>
      <c r="P107" s="207"/>
      <c r="Q107" s="207"/>
      <c r="R107" s="207"/>
      <c r="S107" s="207"/>
      <c r="T107" s="208"/>
      <c r="AT107" s="209" t="s">
        <v>153</v>
      </c>
      <c r="AU107" s="209" t="s">
        <v>82</v>
      </c>
      <c r="AV107" s="14" t="s">
        <v>82</v>
      </c>
      <c r="AW107" s="14" t="s">
        <v>33</v>
      </c>
      <c r="AX107" s="14" t="s">
        <v>72</v>
      </c>
      <c r="AY107" s="209" t="s">
        <v>142</v>
      </c>
    </row>
    <row r="108" spans="1:65" s="13" customFormat="1" ht="10.199999999999999">
      <c r="B108" s="191"/>
      <c r="C108" s="192"/>
      <c r="D108" s="187" t="s">
        <v>153</v>
      </c>
      <c r="E108" s="193" t="s">
        <v>26</v>
      </c>
      <c r="F108" s="194" t="s">
        <v>175</v>
      </c>
      <c r="G108" s="192"/>
      <c r="H108" s="193" t="s">
        <v>26</v>
      </c>
      <c r="I108" s="192"/>
      <c r="J108" s="192"/>
      <c r="K108" s="192"/>
      <c r="L108" s="195"/>
      <c r="M108" s="196"/>
      <c r="N108" s="197"/>
      <c r="O108" s="197"/>
      <c r="P108" s="197"/>
      <c r="Q108" s="197"/>
      <c r="R108" s="197"/>
      <c r="S108" s="197"/>
      <c r="T108" s="198"/>
      <c r="AT108" s="199" t="s">
        <v>153</v>
      </c>
      <c r="AU108" s="199" t="s">
        <v>82</v>
      </c>
      <c r="AV108" s="13" t="s">
        <v>80</v>
      </c>
      <c r="AW108" s="13" t="s">
        <v>33</v>
      </c>
      <c r="AX108" s="13" t="s">
        <v>72</v>
      </c>
      <c r="AY108" s="199" t="s">
        <v>142</v>
      </c>
    </row>
    <row r="109" spans="1:65" s="14" customFormat="1" ht="10.199999999999999">
      <c r="B109" s="200"/>
      <c r="C109" s="201"/>
      <c r="D109" s="187" t="s">
        <v>153</v>
      </c>
      <c r="E109" s="202" t="s">
        <v>26</v>
      </c>
      <c r="F109" s="203" t="s">
        <v>176</v>
      </c>
      <c r="G109" s="201"/>
      <c r="H109" s="204">
        <v>3</v>
      </c>
      <c r="I109" s="201"/>
      <c r="J109" s="201"/>
      <c r="K109" s="201"/>
      <c r="L109" s="205"/>
      <c r="M109" s="206"/>
      <c r="N109" s="207"/>
      <c r="O109" s="207"/>
      <c r="P109" s="207"/>
      <c r="Q109" s="207"/>
      <c r="R109" s="207"/>
      <c r="S109" s="207"/>
      <c r="T109" s="208"/>
      <c r="AT109" s="209" t="s">
        <v>153</v>
      </c>
      <c r="AU109" s="209" t="s">
        <v>82</v>
      </c>
      <c r="AV109" s="14" t="s">
        <v>82</v>
      </c>
      <c r="AW109" s="14" t="s">
        <v>33</v>
      </c>
      <c r="AX109" s="14" t="s">
        <v>72</v>
      </c>
      <c r="AY109" s="209" t="s">
        <v>142</v>
      </c>
    </row>
    <row r="110" spans="1:65" s="15" customFormat="1" ht="10.199999999999999">
      <c r="B110" s="210"/>
      <c r="C110" s="211"/>
      <c r="D110" s="187" t="s">
        <v>153</v>
      </c>
      <c r="E110" s="212" t="s">
        <v>26</v>
      </c>
      <c r="F110" s="213" t="s">
        <v>177</v>
      </c>
      <c r="G110" s="211"/>
      <c r="H110" s="214">
        <v>29.19</v>
      </c>
      <c r="I110" s="211"/>
      <c r="J110" s="211"/>
      <c r="K110" s="211"/>
      <c r="L110" s="215"/>
      <c r="M110" s="216"/>
      <c r="N110" s="217"/>
      <c r="O110" s="217"/>
      <c r="P110" s="217"/>
      <c r="Q110" s="217"/>
      <c r="R110" s="217"/>
      <c r="S110" s="217"/>
      <c r="T110" s="218"/>
      <c r="AT110" s="219" t="s">
        <v>153</v>
      </c>
      <c r="AU110" s="219" t="s">
        <v>82</v>
      </c>
      <c r="AV110" s="15" t="s">
        <v>149</v>
      </c>
      <c r="AW110" s="15" t="s">
        <v>33</v>
      </c>
      <c r="AX110" s="15" t="s">
        <v>80</v>
      </c>
      <c r="AY110" s="219" t="s">
        <v>142</v>
      </c>
    </row>
    <row r="111" spans="1:65" s="2" customFormat="1" ht="16.5" customHeight="1">
      <c r="A111" s="31"/>
      <c r="B111" s="32"/>
      <c r="C111" s="175" t="s">
        <v>178</v>
      </c>
      <c r="D111" s="175" t="s">
        <v>144</v>
      </c>
      <c r="E111" s="176" t="s">
        <v>179</v>
      </c>
      <c r="F111" s="177" t="s">
        <v>180</v>
      </c>
      <c r="G111" s="178" t="s">
        <v>147</v>
      </c>
      <c r="H111" s="179">
        <v>8.7569999999999997</v>
      </c>
      <c r="I111" s="180">
        <v>28.4</v>
      </c>
      <c r="J111" s="180">
        <f>ROUND(I111*H111,2)</f>
        <v>248.7</v>
      </c>
      <c r="K111" s="177" t="s">
        <v>148</v>
      </c>
      <c r="L111" s="36"/>
      <c r="M111" s="181" t="s">
        <v>26</v>
      </c>
      <c r="N111" s="182" t="s">
        <v>45</v>
      </c>
      <c r="O111" s="183">
        <v>0.1</v>
      </c>
      <c r="P111" s="183">
        <f>O111*H111</f>
        <v>0.87570000000000003</v>
      </c>
      <c r="Q111" s="183">
        <v>0</v>
      </c>
      <c r="R111" s="183">
        <f>Q111*H111</f>
        <v>0</v>
      </c>
      <c r="S111" s="183">
        <v>0</v>
      </c>
      <c r="T111" s="184">
        <f>S111*H111</f>
        <v>0</v>
      </c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  <c r="AR111" s="185" t="s">
        <v>149</v>
      </c>
      <c r="AT111" s="185" t="s">
        <v>144</v>
      </c>
      <c r="AU111" s="185" t="s">
        <v>82</v>
      </c>
      <c r="AY111" s="17" t="s">
        <v>142</v>
      </c>
      <c r="BE111" s="186">
        <f>IF(N111="základní",J111,0)</f>
        <v>0</v>
      </c>
      <c r="BF111" s="186">
        <f>IF(N111="snížená",J111,0)</f>
        <v>0</v>
      </c>
      <c r="BG111" s="186">
        <f>IF(N111="zákl. přenesená",J111,0)</f>
        <v>248.7</v>
      </c>
      <c r="BH111" s="186">
        <f>IF(N111="sníž. přenesená",J111,0)</f>
        <v>0</v>
      </c>
      <c r="BI111" s="186">
        <f>IF(N111="nulová",J111,0)</f>
        <v>0</v>
      </c>
      <c r="BJ111" s="17" t="s">
        <v>149</v>
      </c>
      <c r="BK111" s="186">
        <f>ROUND(I111*H111,2)</f>
        <v>248.7</v>
      </c>
      <c r="BL111" s="17" t="s">
        <v>149</v>
      </c>
      <c r="BM111" s="185" t="s">
        <v>181</v>
      </c>
    </row>
    <row r="112" spans="1:65" s="2" customFormat="1" ht="19.2">
      <c r="A112" s="31"/>
      <c r="B112" s="32"/>
      <c r="C112" s="33"/>
      <c r="D112" s="187" t="s">
        <v>151</v>
      </c>
      <c r="E112" s="33"/>
      <c r="F112" s="188" t="s">
        <v>182</v>
      </c>
      <c r="G112" s="33"/>
      <c r="H112" s="33"/>
      <c r="I112" s="33"/>
      <c r="J112" s="33"/>
      <c r="K112" s="33"/>
      <c r="L112" s="36"/>
      <c r="M112" s="189"/>
      <c r="N112" s="190"/>
      <c r="O112" s="62"/>
      <c r="P112" s="62"/>
      <c r="Q112" s="62"/>
      <c r="R112" s="62"/>
      <c r="S112" s="62"/>
      <c r="T112" s="63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  <c r="AT112" s="17" t="s">
        <v>151</v>
      </c>
      <c r="AU112" s="17" t="s">
        <v>82</v>
      </c>
    </row>
    <row r="113" spans="1:65" s="14" customFormat="1" ht="10.199999999999999">
      <c r="B113" s="200"/>
      <c r="C113" s="201"/>
      <c r="D113" s="187" t="s">
        <v>153</v>
      </c>
      <c r="E113" s="201"/>
      <c r="F113" s="203" t="s">
        <v>183</v>
      </c>
      <c r="G113" s="201"/>
      <c r="H113" s="204">
        <v>8.7569999999999997</v>
      </c>
      <c r="I113" s="201"/>
      <c r="J113" s="201"/>
      <c r="K113" s="201"/>
      <c r="L113" s="205"/>
      <c r="M113" s="206"/>
      <c r="N113" s="207"/>
      <c r="O113" s="207"/>
      <c r="P113" s="207"/>
      <c r="Q113" s="207"/>
      <c r="R113" s="207"/>
      <c r="S113" s="207"/>
      <c r="T113" s="208"/>
      <c r="AT113" s="209" t="s">
        <v>153</v>
      </c>
      <c r="AU113" s="209" t="s">
        <v>82</v>
      </c>
      <c r="AV113" s="14" t="s">
        <v>82</v>
      </c>
      <c r="AW113" s="14" t="s">
        <v>4</v>
      </c>
      <c r="AX113" s="14" t="s">
        <v>80</v>
      </c>
      <c r="AY113" s="209" t="s">
        <v>142</v>
      </c>
    </row>
    <row r="114" spans="1:65" s="2" customFormat="1" ht="16.5" customHeight="1">
      <c r="A114" s="31"/>
      <c r="B114" s="32"/>
      <c r="C114" s="175" t="s">
        <v>184</v>
      </c>
      <c r="D114" s="175" t="s">
        <v>144</v>
      </c>
      <c r="E114" s="176" t="s">
        <v>185</v>
      </c>
      <c r="F114" s="177" t="s">
        <v>186</v>
      </c>
      <c r="G114" s="178" t="s">
        <v>147</v>
      </c>
      <c r="H114" s="179">
        <v>40.14</v>
      </c>
      <c r="I114" s="180">
        <v>34</v>
      </c>
      <c r="J114" s="180">
        <f>ROUND(I114*H114,2)</f>
        <v>1364.76</v>
      </c>
      <c r="K114" s="177" t="s">
        <v>148</v>
      </c>
      <c r="L114" s="36"/>
      <c r="M114" s="181" t="s">
        <v>26</v>
      </c>
      <c r="N114" s="182" t="s">
        <v>45</v>
      </c>
      <c r="O114" s="183">
        <v>8.6999999999999994E-2</v>
      </c>
      <c r="P114" s="183">
        <f>O114*H114</f>
        <v>3.4921799999999998</v>
      </c>
      <c r="Q114" s="183">
        <v>0</v>
      </c>
      <c r="R114" s="183">
        <f>Q114*H114</f>
        <v>0</v>
      </c>
      <c r="S114" s="183">
        <v>0</v>
      </c>
      <c r="T114" s="184">
        <f>S114*H114</f>
        <v>0</v>
      </c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  <c r="AR114" s="185" t="s">
        <v>149</v>
      </c>
      <c r="AT114" s="185" t="s">
        <v>144</v>
      </c>
      <c r="AU114" s="185" t="s">
        <v>82</v>
      </c>
      <c r="AY114" s="17" t="s">
        <v>142</v>
      </c>
      <c r="BE114" s="186">
        <f>IF(N114="základní",J114,0)</f>
        <v>0</v>
      </c>
      <c r="BF114" s="186">
        <f>IF(N114="snížená",J114,0)</f>
        <v>0</v>
      </c>
      <c r="BG114" s="186">
        <f>IF(N114="zákl. přenesená",J114,0)</f>
        <v>1364.76</v>
      </c>
      <c r="BH114" s="186">
        <f>IF(N114="sníž. přenesená",J114,0)</f>
        <v>0</v>
      </c>
      <c r="BI114" s="186">
        <f>IF(N114="nulová",J114,0)</f>
        <v>0</v>
      </c>
      <c r="BJ114" s="17" t="s">
        <v>149</v>
      </c>
      <c r="BK114" s="186">
        <f>ROUND(I114*H114,2)</f>
        <v>1364.76</v>
      </c>
      <c r="BL114" s="17" t="s">
        <v>149</v>
      </c>
      <c r="BM114" s="185" t="s">
        <v>187</v>
      </c>
    </row>
    <row r="115" spans="1:65" s="2" customFormat="1" ht="19.2">
      <c r="A115" s="31"/>
      <c r="B115" s="32"/>
      <c r="C115" s="33"/>
      <c r="D115" s="187" t="s">
        <v>151</v>
      </c>
      <c r="E115" s="33"/>
      <c r="F115" s="188" t="s">
        <v>188</v>
      </c>
      <c r="G115" s="33"/>
      <c r="H115" s="33"/>
      <c r="I115" s="33"/>
      <c r="J115" s="33"/>
      <c r="K115" s="33"/>
      <c r="L115" s="36"/>
      <c r="M115" s="189"/>
      <c r="N115" s="190"/>
      <c r="O115" s="62"/>
      <c r="P115" s="62"/>
      <c r="Q115" s="62"/>
      <c r="R115" s="62"/>
      <c r="S115" s="62"/>
      <c r="T115" s="63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  <c r="AT115" s="17" t="s">
        <v>151</v>
      </c>
      <c r="AU115" s="17" t="s">
        <v>82</v>
      </c>
    </row>
    <row r="116" spans="1:65" s="13" customFormat="1" ht="10.199999999999999">
      <c r="B116" s="191"/>
      <c r="C116" s="192"/>
      <c r="D116" s="187" t="s">
        <v>153</v>
      </c>
      <c r="E116" s="193" t="s">
        <v>26</v>
      </c>
      <c r="F116" s="194" t="s">
        <v>189</v>
      </c>
      <c r="G116" s="192"/>
      <c r="H116" s="193" t="s">
        <v>26</v>
      </c>
      <c r="I116" s="192"/>
      <c r="J116" s="192"/>
      <c r="K116" s="192"/>
      <c r="L116" s="195"/>
      <c r="M116" s="196"/>
      <c r="N116" s="197"/>
      <c r="O116" s="197"/>
      <c r="P116" s="197"/>
      <c r="Q116" s="197"/>
      <c r="R116" s="197"/>
      <c r="S116" s="197"/>
      <c r="T116" s="198"/>
      <c r="AT116" s="199" t="s">
        <v>153</v>
      </c>
      <c r="AU116" s="199" t="s">
        <v>82</v>
      </c>
      <c r="AV116" s="13" t="s">
        <v>80</v>
      </c>
      <c r="AW116" s="13" t="s">
        <v>33</v>
      </c>
      <c r="AX116" s="13" t="s">
        <v>72</v>
      </c>
      <c r="AY116" s="199" t="s">
        <v>142</v>
      </c>
    </row>
    <row r="117" spans="1:65" s="14" customFormat="1" ht="10.199999999999999">
      <c r="B117" s="200"/>
      <c r="C117" s="201"/>
      <c r="D117" s="187" t="s">
        <v>153</v>
      </c>
      <c r="E117" s="202" t="s">
        <v>26</v>
      </c>
      <c r="F117" s="203" t="s">
        <v>190</v>
      </c>
      <c r="G117" s="201"/>
      <c r="H117" s="204">
        <v>40.14</v>
      </c>
      <c r="I117" s="201"/>
      <c r="J117" s="201"/>
      <c r="K117" s="201"/>
      <c r="L117" s="205"/>
      <c r="M117" s="206"/>
      <c r="N117" s="207"/>
      <c r="O117" s="207"/>
      <c r="P117" s="207"/>
      <c r="Q117" s="207"/>
      <c r="R117" s="207"/>
      <c r="S117" s="207"/>
      <c r="T117" s="208"/>
      <c r="AT117" s="209" t="s">
        <v>153</v>
      </c>
      <c r="AU117" s="209" t="s">
        <v>82</v>
      </c>
      <c r="AV117" s="14" t="s">
        <v>82</v>
      </c>
      <c r="AW117" s="14" t="s">
        <v>33</v>
      </c>
      <c r="AX117" s="14" t="s">
        <v>80</v>
      </c>
      <c r="AY117" s="209" t="s">
        <v>142</v>
      </c>
    </row>
    <row r="118" spans="1:65" s="2" customFormat="1" ht="16.5" customHeight="1">
      <c r="A118" s="31"/>
      <c r="B118" s="32"/>
      <c r="C118" s="175" t="s">
        <v>191</v>
      </c>
      <c r="D118" s="175" t="s">
        <v>144</v>
      </c>
      <c r="E118" s="176" t="s">
        <v>192</v>
      </c>
      <c r="F118" s="177" t="s">
        <v>193</v>
      </c>
      <c r="G118" s="178" t="s">
        <v>147</v>
      </c>
      <c r="H118" s="179">
        <v>353.09</v>
      </c>
      <c r="I118" s="180">
        <v>39</v>
      </c>
      <c r="J118" s="180">
        <f>ROUND(I118*H118,2)</f>
        <v>13770.51</v>
      </c>
      <c r="K118" s="177" t="s">
        <v>26</v>
      </c>
      <c r="L118" s="36"/>
      <c r="M118" s="181" t="s">
        <v>26</v>
      </c>
      <c r="N118" s="182" t="s">
        <v>45</v>
      </c>
      <c r="O118" s="183">
        <v>7.3999999999999996E-2</v>
      </c>
      <c r="P118" s="183">
        <f>O118*H118</f>
        <v>26.128659999999996</v>
      </c>
      <c r="Q118" s="183">
        <v>0</v>
      </c>
      <c r="R118" s="183">
        <f>Q118*H118</f>
        <v>0</v>
      </c>
      <c r="S118" s="183">
        <v>0</v>
      </c>
      <c r="T118" s="184">
        <f>S118*H118</f>
        <v>0</v>
      </c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  <c r="AR118" s="185" t="s">
        <v>149</v>
      </c>
      <c r="AT118" s="185" t="s">
        <v>144</v>
      </c>
      <c r="AU118" s="185" t="s">
        <v>82</v>
      </c>
      <c r="AY118" s="17" t="s">
        <v>142</v>
      </c>
      <c r="BE118" s="186">
        <f>IF(N118="základní",J118,0)</f>
        <v>0</v>
      </c>
      <c r="BF118" s="186">
        <f>IF(N118="snížená",J118,0)</f>
        <v>0</v>
      </c>
      <c r="BG118" s="186">
        <f>IF(N118="zákl. přenesená",J118,0)</f>
        <v>13770.51</v>
      </c>
      <c r="BH118" s="186">
        <f>IF(N118="sníž. přenesená",J118,0)</f>
        <v>0</v>
      </c>
      <c r="BI118" s="186">
        <f>IF(N118="nulová",J118,0)</f>
        <v>0</v>
      </c>
      <c r="BJ118" s="17" t="s">
        <v>149</v>
      </c>
      <c r="BK118" s="186">
        <f>ROUND(I118*H118,2)</f>
        <v>13770.51</v>
      </c>
      <c r="BL118" s="17" t="s">
        <v>149</v>
      </c>
      <c r="BM118" s="185" t="s">
        <v>194</v>
      </c>
    </row>
    <row r="119" spans="1:65" s="2" customFormat="1" ht="19.2">
      <c r="A119" s="31"/>
      <c r="B119" s="32"/>
      <c r="C119" s="33"/>
      <c r="D119" s="187" t="s">
        <v>151</v>
      </c>
      <c r="E119" s="33"/>
      <c r="F119" s="188" t="s">
        <v>195</v>
      </c>
      <c r="G119" s="33"/>
      <c r="H119" s="33"/>
      <c r="I119" s="33"/>
      <c r="J119" s="33"/>
      <c r="K119" s="33"/>
      <c r="L119" s="36"/>
      <c r="M119" s="189"/>
      <c r="N119" s="190"/>
      <c r="O119" s="62"/>
      <c r="P119" s="62"/>
      <c r="Q119" s="62"/>
      <c r="R119" s="62"/>
      <c r="S119" s="62"/>
      <c r="T119" s="63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T119" s="17" t="s">
        <v>151</v>
      </c>
      <c r="AU119" s="17" t="s">
        <v>82</v>
      </c>
    </row>
    <row r="120" spans="1:65" s="13" customFormat="1" ht="10.199999999999999">
      <c r="B120" s="191"/>
      <c r="C120" s="192"/>
      <c r="D120" s="187" t="s">
        <v>153</v>
      </c>
      <c r="E120" s="193" t="s">
        <v>26</v>
      </c>
      <c r="F120" s="194" t="s">
        <v>196</v>
      </c>
      <c r="G120" s="192"/>
      <c r="H120" s="193" t="s">
        <v>26</v>
      </c>
      <c r="I120" s="192"/>
      <c r="J120" s="192"/>
      <c r="K120" s="192"/>
      <c r="L120" s="195"/>
      <c r="M120" s="196"/>
      <c r="N120" s="197"/>
      <c r="O120" s="197"/>
      <c r="P120" s="197"/>
      <c r="Q120" s="197"/>
      <c r="R120" s="197"/>
      <c r="S120" s="197"/>
      <c r="T120" s="198"/>
      <c r="AT120" s="199" t="s">
        <v>153</v>
      </c>
      <c r="AU120" s="199" t="s">
        <v>82</v>
      </c>
      <c r="AV120" s="13" t="s">
        <v>80</v>
      </c>
      <c r="AW120" s="13" t="s">
        <v>33</v>
      </c>
      <c r="AX120" s="13" t="s">
        <v>72</v>
      </c>
      <c r="AY120" s="199" t="s">
        <v>142</v>
      </c>
    </row>
    <row r="121" spans="1:65" s="14" customFormat="1" ht="10.199999999999999">
      <c r="B121" s="200"/>
      <c r="C121" s="201"/>
      <c r="D121" s="187" t="s">
        <v>153</v>
      </c>
      <c r="E121" s="202" t="s">
        <v>26</v>
      </c>
      <c r="F121" s="203" t="s">
        <v>155</v>
      </c>
      <c r="G121" s="201"/>
      <c r="H121" s="204">
        <v>353.09</v>
      </c>
      <c r="I121" s="201"/>
      <c r="J121" s="201"/>
      <c r="K121" s="201"/>
      <c r="L121" s="205"/>
      <c r="M121" s="206"/>
      <c r="N121" s="207"/>
      <c r="O121" s="207"/>
      <c r="P121" s="207"/>
      <c r="Q121" s="207"/>
      <c r="R121" s="207"/>
      <c r="S121" s="207"/>
      <c r="T121" s="208"/>
      <c r="AT121" s="209" t="s">
        <v>153</v>
      </c>
      <c r="AU121" s="209" t="s">
        <v>82</v>
      </c>
      <c r="AV121" s="14" t="s">
        <v>82</v>
      </c>
      <c r="AW121" s="14" t="s">
        <v>33</v>
      </c>
      <c r="AX121" s="14" t="s">
        <v>80</v>
      </c>
      <c r="AY121" s="209" t="s">
        <v>142</v>
      </c>
    </row>
    <row r="122" spans="1:65" s="2" customFormat="1" ht="16.5" customHeight="1">
      <c r="A122" s="31"/>
      <c r="B122" s="32"/>
      <c r="C122" s="175" t="s">
        <v>197</v>
      </c>
      <c r="D122" s="175" t="s">
        <v>144</v>
      </c>
      <c r="E122" s="176" t="s">
        <v>198</v>
      </c>
      <c r="F122" s="177" t="s">
        <v>199</v>
      </c>
      <c r="G122" s="178" t="s">
        <v>147</v>
      </c>
      <c r="H122" s="179">
        <v>129.59</v>
      </c>
      <c r="I122" s="180">
        <v>159</v>
      </c>
      <c r="J122" s="180">
        <f>ROUND(I122*H122,2)</f>
        <v>20604.810000000001</v>
      </c>
      <c r="K122" s="177" t="s">
        <v>148</v>
      </c>
      <c r="L122" s="36"/>
      <c r="M122" s="181" t="s">
        <v>26</v>
      </c>
      <c r="N122" s="182" t="s">
        <v>45</v>
      </c>
      <c r="O122" s="183">
        <v>6.2E-2</v>
      </c>
      <c r="P122" s="183">
        <f>O122*H122</f>
        <v>8.0345800000000001</v>
      </c>
      <c r="Q122" s="183">
        <v>0</v>
      </c>
      <c r="R122" s="183">
        <f>Q122*H122</f>
        <v>0</v>
      </c>
      <c r="S122" s="183">
        <v>0</v>
      </c>
      <c r="T122" s="184">
        <f>S122*H122</f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R122" s="185" t="s">
        <v>149</v>
      </c>
      <c r="AT122" s="185" t="s">
        <v>144</v>
      </c>
      <c r="AU122" s="185" t="s">
        <v>82</v>
      </c>
      <c r="AY122" s="17" t="s">
        <v>142</v>
      </c>
      <c r="BE122" s="186">
        <f>IF(N122="základní",J122,0)</f>
        <v>0</v>
      </c>
      <c r="BF122" s="186">
        <f>IF(N122="snížená",J122,0)</f>
        <v>0</v>
      </c>
      <c r="BG122" s="186">
        <f>IF(N122="zákl. přenesená",J122,0)</f>
        <v>20604.810000000001</v>
      </c>
      <c r="BH122" s="186">
        <f>IF(N122="sníž. přenesená",J122,0)</f>
        <v>0</v>
      </c>
      <c r="BI122" s="186">
        <f>IF(N122="nulová",J122,0)</f>
        <v>0</v>
      </c>
      <c r="BJ122" s="17" t="s">
        <v>149</v>
      </c>
      <c r="BK122" s="186">
        <f>ROUND(I122*H122,2)</f>
        <v>20604.810000000001</v>
      </c>
      <c r="BL122" s="17" t="s">
        <v>149</v>
      </c>
      <c r="BM122" s="185" t="s">
        <v>200</v>
      </c>
    </row>
    <row r="123" spans="1:65" s="2" customFormat="1" ht="19.2">
      <c r="A123" s="31"/>
      <c r="B123" s="32"/>
      <c r="C123" s="33"/>
      <c r="D123" s="187" t="s">
        <v>151</v>
      </c>
      <c r="E123" s="33"/>
      <c r="F123" s="188" t="s">
        <v>201</v>
      </c>
      <c r="G123" s="33"/>
      <c r="H123" s="33"/>
      <c r="I123" s="33"/>
      <c r="J123" s="33"/>
      <c r="K123" s="33"/>
      <c r="L123" s="36"/>
      <c r="M123" s="189"/>
      <c r="N123" s="190"/>
      <c r="O123" s="62"/>
      <c r="P123" s="62"/>
      <c r="Q123" s="62"/>
      <c r="R123" s="62"/>
      <c r="S123" s="62"/>
      <c r="T123" s="63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T123" s="17" t="s">
        <v>151</v>
      </c>
      <c r="AU123" s="17" t="s">
        <v>82</v>
      </c>
    </row>
    <row r="124" spans="1:65" s="13" customFormat="1" ht="10.199999999999999">
      <c r="B124" s="191"/>
      <c r="C124" s="192"/>
      <c r="D124" s="187" t="s">
        <v>153</v>
      </c>
      <c r="E124" s="193" t="s">
        <v>26</v>
      </c>
      <c r="F124" s="194" t="s">
        <v>202</v>
      </c>
      <c r="G124" s="192"/>
      <c r="H124" s="193" t="s">
        <v>26</v>
      </c>
      <c r="I124" s="192"/>
      <c r="J124" s="192"/>
      <c r="K124" s="192"/>
      <c r="L124" s="195"/>
      <c r="M124" s="196"/>
      <c r="N124" s="197"/>
      <c r="O124" s="197"/>
      <c r="P124" s="197"/>
      <c r="Q124" s="197"/>
      <c r="R124" s="197"/>
      <c r="S124" s="197"/>
      <c r="T124" s="198"/>
      <c r="AT124" s="199" t="s">
        <v>153</v>
      </c>
      <c r="AU124" s="199" t="s">
        <v>82</v>
      </c>
      <c r="AV124" s="13" t="s">
        <v>80</v>
      </c>
      <c r="AW124" s="13" t="s">
        <v>33</v>
      </c>
      <c r="AX124" s="13" t="s">
        <v>72</v>
      </c>
      <c r="AY124" s="199" t="s">
        <v>142</v>
      </c>
    </row>
    <row r="125" spans="1:65" s="13" customFormat="1" ht="10.199999999999999">
      <c r="B125" s="191"/>
      <c r="C125" s="192"/>
      <c r="D125" s="187" t="s">
        <v>153</v>
      </c>
      <c r="E125" s="193" t="s">
        <v>26</v>
      </c>
      <c r="F125" s="194" t="s">
        <v>203</v>
      </c>
      <c r="G125" s="192"/>
      <c r="H125" s="193" t="s">
        <v>26</v>
      </c>
      <c r="I125" s="192"/>
      <c r="J125" s="192"/>
      <c r="K125" s="192"/>
      <c r="L125" s="195"/>
      <c r="M125" s="196"/>
      <c r="N125" s="197"/>
      <c r="O125" s="197"/>
      <c r="P125" s="197"/>
      <c r="Q125" s="197"/>
      <c r="R125" s="197"/>
      <c r="S125" s="197"/>
      <c r="T125" s="198"/>
      <c r="AT125" s="199" t="s">
        <v>153</v>
      </c>
      <c r="AU125" s="199" t="s">
        <v>82</v>
      </c>
      <c r="AV125" s="13" t="s">
        <v>80</v>
      </c>
      <c r="AW125" s="13" t="s">
        <v>33</v>
      </c>
      <c r="AX125" s="13" t="s">
        <v>72</v>
      </c>
      <c r="AY125" s="199" t="s">
        <v>142</v>
      </c>
    </row>
    <row r="126" spans="1:65" s="14" customFormat="1" ht="10.199999999999999">
      <c r="B126" s="200"/>
      <c r="C126" s="201"/>
      <c r="D126" s="187" t="s">
        <v>153</v>
      </c>
      <c r="E126" s="202" t="s">
        <v>26</v>
      </c>
      <c r="F126" s="203" t="s">
        <v>161</v>
      </c>
      <c r="G126" s="201"/>
      <c r="H126" s="204">
        <v>120.47</v>
      </c>
      <c r="I126" s="201"/>
      <c r="J126" s="201"/>
      <c r="K126" s="201"/>
      <c r="L126" s="205"/>
      <c r="M126" s="206"/>
      <c r="N126" s="207"/>
      <c r="O126" s="207"/>
      <c r="P126" s="207"/>
      <c r="Q126" s="207"/>
      <c r="R126" s="207"/>
      <c r="S126" s="207"/>
      <c r="T126" s="208"/>
      <c r="AT126" s="209" t="s">
        <v>153</v>
      </c>
      <c r="AU126" s="209" t="s">
        <v>82</v>
      </c>
      <c r="AV126" s="14" t="s">
        <v>82</v>
      </c>
      <c r="AW126" s="14" t="s">
        <v>33</v>
      </c>
      <c r="AX126" s="14" t="s">
        <v>72</v>
      </c>
      <c r="AY126" s="209" t="s">
        <v>142</v>
      </c>
    </row>
    <row r="127" spans="1:65" s="13" customFormat="1" ht="10.199999999999999">
      <c r="B127" s="191"/>
      <c r="C127" s="192"/>
      <c r="D127" s="187" t="s">
        <v>153</v>
      </c>
      <c r="E127" s="193" t="s">
        <v>26</v>
      </c>
      <c r="F127" s="194" t="s">
        <v>204</v>
      </c>
      <c r="G127" s="192"/>
      <c r="H127" s="193" t="s">
        <v>26</v>
      </c>
      <c r="I127" s="192"/>
      <c r="J127" s="192"/>
      <c r="K127" s="192"/>
      <c r="L127" s="195"/>
      <c r="M127" s="196"/>
      <c r="N127" s="197"/>
      <c r="O127" s="197"/>
      <c r="P127" s="197"/>
      <c r="Q127" s="197"/>
      <c r="R127" s="197"/>
      <c r="S127" s="197"/>
      <c r="T127" s="198"/>
      <c r="AT127" s="199" t="s">
        <v>153</v>
      </c>
      <c r="AU127" s="199" t="s">
        <v>82</v>
      </c>
      <c r="AV127" s="13" t="s">
        <v>80</v>
      </c>
      <c r="AW127" s="13" t="s">
        <v>33</v>
      </c>
      <c r="AX127" s="13" t="s">
        <v>72</v>
      </c>
      <c r="AY127" s="199" t="s">
        <v>142</v>
      </c>
    </row>
    <row r="128" spans="1:65" s="14" customFormat="1" ht="10.199999999999999">
      <c r="B128" s="200"/>
      <c r="C128" s="201"/>
      <c r="D128" s="187" t="s">
        <v>153</v>
      </c>
      <c r="E128" s="202" t="s">
        <v>26</v>
      </c>
      <c r="F128" s="203" t="s">
        <v>205</v>
      </c>
      <c r="G128" s="201"/>
      <c r="H128" s="204">
        <v>9.1199999999999992</v>
      </c>
      <c r="I128" s="201"/>
      <c r="J128" s="201"/>
      <c r="K128" s="201"/>
      <c r="L128" s="205"/>
      <c r="M128" s="206"/>
      <c r="N128" s="207"/>
      <c r="O128" s="207"/>
      <c r="P128" s="207"/>
      <c r="Q128" s="207"/>
      <c r="R128" s="207"/>
      <c r="S128" s="207"/>
      <c r="T128" s="208"/>
      <c r="AT128" s="209" t="s">
        <v>153</v>
      </c>
      <c r="AU128" s="209" t="s">
        <v>82</v>
      </c>
      <c r="AV128" s="14" t="s">
        <v>82</v>
      </c>
      <c r="AW128" s="14" t="s">
        <v>33</v>
      </c>
      <c r="AX128" s="14" t="s">
        <v>72</v>
      </c>
      <c r="AY128" s="209" t="s">
        <v>142</v>
      </c>
    </row>
    <row r="129" spans="1:65" s="15" customFormat="1" ht="10.199999999999999">
      <c r="B129" s="210"/>
      <c r="C129" s="211"/>
      <c r="D129" s="187" t="s">
        <v>153</v>
      </c>
      <c r="E129" s="212" t="s">
        <v>26</v>
      </c>
      <c r="F129" s="213" t="s">
        <v>177</v>
      </c>
      <c r="G129" s="211"/>
      <c r="H129" s="214">
        <v>129.59</v>
      </c>
      <c r="I129" s="211"/>
      <c r="J129" s="211"/>
      <c r="K129" s="211"/>
      <c r="L129" s="215"/>
      <c r="M129" s="216"/>
      <c r="N129" s="217"/>
      <c r="O129" s="217"/>
      <c r="P129" s="217"/>
      <c r="Q129" s="217"/>
      <c r="R129" s="217"/>
      <c r="S129" s="217"/>
      <c r="T129" s="218"/>
      <c r="AT129" s="219" t="s">
        <v>153</v>
      </c>
      <c r="AU129" s="219" t="s">
        <v>82</v>
      </c>
      <c r="AV129" s="15" t="s">
        <v>149</v>
      </c>
      <c r="AW129" s="15" t="s">
        <v>33</v>
      </c>
      <c r="AX129" s="15" t="s">
        <v>80</v>
      </c>
      <c r="AY129" s="219" t="s">
        <v>142</v>
      </c>
    </row>
    <row r="130" spans="1:65" s="2" customFormat="1" ht="16.5" customHeight="1">
      <c r="A130" s="31"/>
      <c r="B130" s="32"/>
      <c r="C130" s="175" t="s">
        <v>206</v>
      </c>
      <c r="D130" s="175" t="s">
        <v>144</v>
      </c>
      <c r="E130" s="176" t="s">
        <v>207</v>
      </c>
      <c r="F130" s="177" t="s">
        <v>208</v>
      </c>
      <c r="G130" s="178" t="s">
        <v>147</v>
      </c>
      <c r="H130" s="179">
        <v>353.09</v>
      </c>
      <c r="I130" s="180">
        <v>62</v>
      </c>
      <c r="J130" s="180">
        <f>ROUND(I130*H130,2)</f>
        <v>21891.58</v>
      </c>
      <c r="K130" s="177" t="s">
        <v>26</v>
      </c>
      <c r="L130" s="36"/>
      <c r="M130" s="181" t="s">
        <v>26</v>
      </c>
      <c r="N130" s="182" t="s">
        <v>45</v>
      </c>
      <c r="O130" s="183">
        <v>9.7000000000000003E-2</v>
      </c>
      <c r="P130" s="183">
        <f>O130*H130</f>
        <v>34.24973</v>
      </c>
      <c r="Q130" s="183">
        <v>0</v>
      </c>
      <c r="R130" s="183">
        <f>Q130*H130</f>
        <v>0</v>
      </c>
      <c r="S130" s="183">
        <v>0</v>
      </c>
      <c r="T130" s="184">
        <f>S130*H130</f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85" t="s">
        <v>149</v>
      </c>
      <c r="AT130" s="185" t="s">
        <v>144</v>
      </c>
      <c r="AU130" s="185" t="s">
        <v>82</v>
      </c>
      <c r="AY130" s="17" t="s">
        <v>142</v>
      </c>
      <c r="BE130" s="186">
        <f>IF(N130="základní",J130,0)</f>
        <v>0</v>
      </c>
      <c r="BF130" s="186">
        <f>IF(N130="snížená",J130,0)</f>
        <v>0</v>
      </c>
      <c r="BG130" s="186">
        <f>IF(N130="zákl. přenesená",J130,0)</f>
        <v>21891.58</v>
      </c>
      <c r="BH130" s="186">
        <f>IF(N130="sníž. přenesená",J130,0)</f>
        <v>0</v>
      </c>
      <c r="BI130" s="186">
        <f>IF(N130="nulová",J130,0)</f>
        <v>0</v>
      </c>
      <c r="BJ130" s="17" t="s">
        <v>149</v>
      </c>
      <c r="BK130" s="186">
        <f>ROUND(I130*H130,2)</f>
        <v>21891.58</v>
      </c>
      <c r="BL130" s="17" t="s">
        <v>149</v>
      </c>
      <c r="BM130" s="185" t="s">
        <v>209</v>
      </c>
    </row>
    <row r="131" spans="1:65" s="2" customFormat="1" ht="10.199999999999999">
      <c r="A131" s="31"/>
      <c r="B131" s="32"/>
      <c r="C131" s="33"/>
      <c r="D131" s="187" t="s">
        <v>151</v>
      </c>
      <c r="E131" s="33"/>
      <c r="F131" s="188" t="s">
        <v>210</v>
      </c>
      <c r="G131" s="33"/>
      <c r="H131" s="33"/>
      <c r="I131" s="33"/>
      <c r="J131" s="33"/>
      <c r="K131" s="33"/>
      <c r="L131" s="36"/>
      <c r="M131" s="189"/>
      <c r="N131" s="190"/>
      <c r="O131" s="62"/>
      <c r="P131" s="62"/>
      <c r="Q131" s="62"/>
      <c r="R131" s="62"/>
      <c r="S131" s="62"/>
      <c r="T131" s="63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T131" s="17" t="s">
        <v>151</v>
      </c>
      <c r="AU131" s="17" t="s">
        <v>82</v>
      </c>
    </row>
    <row r="132" spans="1:65" s="13" customFormat="1" ht="10.199999999999999">
      <c r="B132" s="191"/>
      <c r="C132" s="192"/>
      <c r="D132" s="187" t="s">
        <v>153</v>
      </c>
      <c r="E132" s="193" t="s">
        <v>26</v>
      </c>
      <c r="F132" s="194" t="s">
        <v>211</v>
      </c>
      <c r="G132" s="192"/>
      <c r="H132" s="193" t="s">
        <v>26</v>
      </c>
      <c r="I132" s="192"/>
      <c r="J132" s="192"/>
      <c r="K132" s="192"/>
      <c r="L132" s="195"/>
      <c r="M132" s="196"/>
      <c r="N132" s="197"/>
      <c r="O132" s="197"/>
      <c r="P132" s="197"/>
      <c r="Q132" s="197"/>
      <c r="R132" s="197"/>
      <c r="S132" s="197"/>
      <c r="T132" s="198"/>
      <c r="AT132" s="199" t="s">
        <v>153</v>
      </c>
      <c r="AU132" s="199" t="s">
        <v>82</v>
      </c>
      <c r="AV132" s="13" t="s">
        <v>80</v>
      </c>
      <c r="AW132" s="13" t="s">
        <v>33</v>
      </c>
      <c r="AX132" s="13" t="s">
        <v>72</v>
      </c>
      <c r="AY132" s="199" t="s">
        <v>142</v>
      </c>
    </row>
    <row r="133" spans="1:65" s="14" customFormat="1" ht="10.199999999999999">
      <c r="B133" s="200"/>
      <c r="C133" s="201"/>
      <c r="D133" s="187" t="s">
        <v>153</v>
      </c>
      <c r="E133" s="202" t="s">
        <v>26</v>
      </c>
      <c r="F133" s="203" t="s">
        <v>155</v>
      </c>
      <c r="G133" s="201"/>
      <c r="H133" s="204">
        <v>353.09</v>
      </c>
      <c r="I133" s="201"/>
      <c r="J133" s="201"/>
      <c r="K133" s="201"/>
      <c r="L133" s="205"/>
      <c r="M133" s="206"/>
      <c r="N133" s="207"/>
      <c r="O133" s="207"/>
      <c r="P133" s="207"/>
      <c r="Q133" s="207"/>
      <c r="R133" s="207"/>
      <c r="S133" s="207"/>
      <c r="T133" s="208"/>
      <c r="AT133" s="209" t="s">
        <v>153</v>
      </c>
      <c r="AU133" s="209" t="s">
        <v>82</v>
      </c>
      <c r="AV133" s="14" t="s">
        <v>82</v>
      </c>
      <c r="AW133" s="14" t="s">
        <v>33</v>
      </c>
      <c r="AX133" s="14" t="s">
        <v>80</v>
      </c>
      <c r="AY133" s="209" t="s">
        <v>142</v>
      </c>
    </row>
    <row r="134" spans="1:65" s="2" customFormat="1" ht="16.5" customHeight="1">
      <c r="A134" s="31"/>
      <c r="B134" s="32"/>
      <c r="C134" s="175" t="s">
        <v>212</v>
      </c>
      <c r="D134" s="175" t="s">
        <v>144</v>
      </c>
      <c r="E134" s="176" t="s">
        <v>213</v>
      </c>
      <c r="F134" s="177" t="s">
        <v>214</v>
      </c>
      <c r="G134" s="178" t="s">
        <v>147</v>
      </c>
      <c r="H134" s="179">
        <v>17.95</v>
      </c>
      <c r="I134" s="180">
        <v>41.7</v>
      </c>
      <c r="J134" s="180">
        <f>ROUND(I134*H134,2)</f>
        <v>748.52</v>
      </c>
      <c r="K134" s="177" t="s">
        <v>148</v>
      </c>
      <c r="L134" s="36"/>
      <c r="M134" s="181" t="s">
        <v>26</v>
      </c>
      <c r="N134" s="182" t="s">
        <v>45</v>
      </c>
      <c r="O134" s="183">
        <v>4.2999999999999997E-2</v>
      </c>
      <c r="P134" s="183">
        <f>O134*H134</f>
        <v>0.77184999999999993</v>
      </c>
      <c r="Q134" s="183">
        <v>0</v>
      </c>
      <c r="R134" s="183">
        <f>Q134*H134</f>
        <v>0</v>
      </c>
      <c r="S134" s="183">
        <v>0</v>
      </c>
      <c r="T134" s="184">
        <f>S134*H134</f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85" t="s">
        <v>149</v>
      </c>
      <c r="AT134" s="185" t="s">
        <v>144</v>
      </c>
      <c r="AU134" s="185" t="s">
        <v>82</v>
      </c>
      <c r="AY134" s="17" t="s">
        <v>142</v>
      </c>
      <c r="BE134" s="186">
        <f>IF(N134="základní",J134,0)</f>
        <v>0</v>
      </c>
      <c r="BF134" s="186">
        <f>IF(N134="snížená",J134,0)</f>
        <v>0</v>
      </c>
      <c r="BG134" s="186">
        <f>IF(N134="zákl. přenesená",J134,0)</f>
        <v>748.52</v>
      </c>
      <c r="BH134" s="186">
        <f>IF(N134="sníž. přenesená",J134,0)</f>
        <v>0</v>
      </c>
      <c r="BI134" s="186">
        <f>IF(N134="nulová",J134,0)</f>
        <v>0</v>
      </c>
      <c r="BJ134" s="17" t="s">
        <v>149</v>
      </c>
      <c r="BK134" s="186">
        <f>ROUND(I134*H134,2)</f>
        <v>748.52</v>
      </c>
      <c r="BL134" s="17" t="s">
        <v>149</v>
      </c>
      <c r="BM134" s="185" t="s">
        <v>215</v>
      </c>
    </row>
    <row r="135" spans="1:65" s="2" customFormat="1" ht="28.8">
      <c r="A135" s="31"/>
      <c r="B135" s="32"/>
      <c r="C135" s="33"/>
      <c r="D135" s="187" t="s">
        <v>151</v>
      </c>
      <c r="E135" s="33"/>
      <c r="F135" s="188" t="s">
        <v>216</v>
      </c>
      <c r="G135" s="33"/>
      <c r="H135" s="33"/>
      <c r="I135" s="33"/>
      <c r="J135" s="33"/>
      <c r="K135" s="33"/>
      <c r="L135" s="36"/>
      <c r="M135" s="189"/>
      <c r="N135" s="190"/>
      <c r="O135" s="62"/>
      <c r="P135" s="62"/>
      <c r="Q135" s="62"/>
      <c r="R135" s="62"/>
      <c r="S135" s="62"/>
      <c r="T135" s="63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T135" s="17" t="s">
        <v>151</v>
      </c>
      <c r="AU135" s="17" t="s">
        <v>82</v>
      </c>
    </row>
    <row r="136" spans="1:65" s="13" customFormat="1" ht="10.199999999999999">
      <c r="B136" s="191"/>
      <c r="C136" s="192"/>
      <c r="D136" s="187" t="s">
        <v>153</v>
      </c>
      <c r="E136" s="193" t="s">
        <v>26</v>
      </c>
      <c r="F136" s="194" t="s">
        <v>217</v>
      </c>
      <c r="G136" s="192"/>
      <c r="H136" s="193" t="s">
        <v>26</v>
      </c>
      <c r="I136" s="192"/>
      <c r="J136" s="192"/>
      <c r="K136" s="192"/>
      <c r="L136" s="195"/>
      <c r="M136" s="196"/>
      <c r="N136" s="197"/>
      <c r="O136" s="197"/>
      <c r="P136" s="197"/>
      <c r="Q136" s="197"/>
      <c r="R136" s="197"/>
      <c r="S136" s="197"/>
      <c r="T136" s="198"/>
      <c r="AT136" s="199" t="s">
        <v>153</v>
      </c>
      <c r="AU136" s="199" t="s">
        <v>82</v>
      </c>
      <c r="AV136" s="13" t="s">
        <v>80</v>
      </c>
      <c r="AW136" s="13" t="s">
        <v>33</v>
      </c>
      <c r="AX136" s="13" t="s">
        <v>72</v>
      </c>
      <c r="AY136" s="199" t="s">
        <v>142</v>
      </c>
    </row>
    <row r="137" spans="1:65" s="14" customFormat="1" ht="10.199999999999999">
      <c r="B137" s="200"/>
      <c r="C137" s="201"/>
      <c r="D137" s="187" t="s">
        <v>153</v>
      </c>
      <c r="E137" s="202" t="s">
        <v>26</v>
      </c>
      <c r="F137" s="203" t="s">
        <v>218</v>
      </c>
      <c r="G137" s="201"/>
      <c r="H137" s="204">
        <v>17.95</v>
      </c>
      <c r="I137" s="201"/>
      <c r="J137" s="201"/>
      <c r="K137" s="201"/>
      <c r="L137" s="205"/>
      <c r="M137" s="206"/>
      <c r="N137" s="207"/>
      <c r="O137" s="207"/>
      <c r="P137" s="207"/>
      <c r="Q137" s="207"/>
      <c r="R137" s="207"/>
      <c r="S137" s="207"/>
      <c r="T137" s="208"/>
      <c r="AT137" s="209" t="s">
        <v>153</v>
      </c>
      <c r="AU137" s="209" t="s">
        <v>82</v>
      </c>
      <c r="AV137" s="14" t="s">
        <v>82</v>
      </c>
      <c r="AW137" s="14" t="s">
        <v>33</v>
      </c>
      <c r="AX137" s="14" t="s">
        <v>80</v>
      </c>
      <c r="AY137" s="209" t="s">
        <v>142</v>
      </c>
    </row>
    <row r="138" spans="1:65" s="2" customFormat="1" ht="16.5" customHeight="1">
      <c r="A138" s="31"/>
      <c r="B138" s="32"/>
      <c r="C138" s="175" t="s">
        <v>219</v>
      </c>
      <c r="D138" s="175" t="s">
        <v>144</v>
      </c>
      <c r="E138" s="176" t="s">
        <v>220</v>
      </c>
      <c r="F138" s="177" t="s">
        <v>221</v>
      </c>
      <c r="G138" s="178" t="s">
        <v>147</v>
      </c>
      <c r="H138" s="179">
        <v>129.59</v>
      </c>
      <c r="I138" s="180">
        <v>21.8</v>
      </c>
      <c r="J138" s="180">
        <f>ROUND(I138*H138,2)</f>
        <v>2825.06</v>
      </c>
      <c r="K138" s="177" t="s">
        <v>148</v>
      </c>
      <c r="L138" s="36"/>
      <c r="M138" s="181" t="s">
        <v>26</v>
      </c>
      <c r="N138" s="182" t="s">
        <v>45</v>
      </c>
      <c r="O138" s="183">
        <v>3.1E-2</v>
      </c>
      <c r="P138" s="183">
        <f>O138*H138</f>
        <v>4.01729</v>
      </c>
      <c r="Q138" s="183">
        <v>0</v>
      </c>
      <c r="R138" s="183">
        <f>Q138*H138</f>
        <v>0</v>
      </c>
      <c r="S138" s="183">
        <v>0</v>
      </c>
      <c r="T138" s="184">
        <f>S138*H138</f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85" t="s">
        <v>149</v>
      </c>
      <c r="AT138" s="185" t="s">
        <v>144</v>
      </c>
      <c r="AU138" s="185" t="s">
        <v>82</v>
      </c>
      <c r="AY138" s="17" t="s">
        <v>142</v>
      </c>
      <c r="BE138" s="186">
        <f>IF(N138="základní",J138,0)</f>
        <v>0</v>
      </c>
      <c r="BF138" s="186">
        <f>IF(N138="snížená",J138,0)</f>
        <v>0</v>
      </c>
      <c r="BG138" s="186">
        <f>IF(N138="zákl. přenesená",J138,0)</f>
        <v>2825.06</v>
      </c>
      <c r="BH138" s="186">
        <f>IF(N138="sníž. přenesená",J138,0)</f>
        <v>0</v>
      </c>
      <c r="BI138" s="186">
        <f>IF(N138="nulová",J138,0)</f>
        <v>0</v>
      </c>
      <c r="BJ138" s="17" t="s">
        <v>149</v>
      </c>
      <c r="BK138" s="186">
        <f>ROUND(I138*H138,2)</f>
        <v>2825.06</v>
      </c>
      <c r="BL138" s="17" t="s">
        <v>149</v>
      </c>
      <c r="BM138" s="185" t="s">
        <v>222</v>
      </c>
    </row>
    <row r="139" spans="1:65" s="2" customFormat="1" ht="10.199999999999999">
      <c r="A139" s="31"/>
      <c r="B139" s="32"/>
      <c r="C139" s="33"/>
      <c r="D139" s="187" t="s">
        <v>151</v>
      </c>
      <c r="E139" s="33"/>
      <c r="F139" s="188" t="s">
        <v>223</v>
      </c>
      <c r="G139" s="33"/>
      <c r="H139" s="33"/>
      <c r="I139" s="33"/>
      <c r="J139" s="33"/>
      <c r="K139" s="33"/>
      <c r="L139" s="36"/>
      <c r="M139" s="189"/>
      <c r="N139" s="190"/>
      <c r="O139" s="62"/>
      <c r="P139" s="62"/>
      <c r="Q139" s="62"/>
      <c r="R139" s="62"/>
      <c r="S139" s="62"/>
      <c r="T139" s="63"/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T139" s="17" t="s">
        <v>151</v>
      </c>
      <c r="AU139" s="17" t="s">
        <v>82</v>
      </c>
    </row>
    <row r="140" spans="1:65" s="13" customFormat="1" ht="10.199999999999999">
      <c r="B140" s="191"/>
      <c r="C140" s="192"/>
      <c r="D140" s="187" t="s">
        <v>153</v>
      </c>
      <c r="E140" s="193" t="s">
        <v>26</v>
      </c>
      <c r="F140" s="194" t="s">
        <v>224</v>
      </c>
      <c r="G140" s="192"/>
      <c r="H140" s="193" t="s">
        <v>26</v>
      </c>
      <c r="I140" s="192"/>
      <c r="J140" s="192"/>
      <c r="K140" s="192"/>
      <c r="L140" s="195"/>
      <c r="M140" s="196"/>
      <c r="N140" s="197"/>
      <c r="O140" s="197"/>
      <c r="P140" s="197"/>
      <c r="Q140" s="197"/>
      <c r="R140" s="197"/>
      <c r="S140" s="197"/>
      <c r="T140" s="198"/>
      <c r="AT140" s="199" t="s">
        <v>153</v>
      </c>
      <c r="AU140" s="199" t="s">
        <v>82</v>
      </c>
      <c r="AV140" s="13" t="s">
        <v>80</v>
      </c>
      <c r="AW140" s="13" t="s">
        <v>33</v>
      </c>
      <c r="AX140" s="13" t="s">
        <v>72</v>
      </c>
      <c r="AY140" s="199" t="s">
        <v>142</v>
      </c>
    </row>
    <row r="141" spans="1:65" s="13" customFormat="1" ht="10.199999999999999">
      <c r="B141" s="191"/>
      <c r="C141" s="192"/>
      <c r="D141" s="187" t="s">
        <v>153</v>
      </c>
      <c r="E141" s="193" t="s">
        <v>26</v>
      </c>
      <c r="F141" s="194" t="s">
        <v>203</v>
      </c>
      <c r="G141" s="192"/>
      <c r="H141" s="193" t="s">
        <v>26</v>
      </c>
      <c r="I141" s="192"/>
      <c r="J141" s="192"/>
      <c r="K141" s="192"/>
      <c r="L141" s="195"/>
      <c r="M141" s="196"/>
      <c r="N141" s="197"/>
      <c r="O141" s="197"/>
      <c r="P141" s="197"/>
      <c r="Q141" s="197"/>
      <c r="R141" s="197"/>
      <c r="S141" s="197"/>
      <c r="T141" s="198"/>
      <c r="AT141" s="199" t="s">
        <v>153</v>
      </c>
      <c r="AU141" s="199" t="s">
        <v>82</v>
      </c>
      <c r="AV141" s="13" t="s">
        <v>80</v>
      </c>
      <c r="AW141" s="13" t="s">
        <v>33</v>
      </c>
      <c r="AX141" s="13" t="s">
        <v>72</v>
      </c>
      <c r="AY141" s="199" t="s">
        <v>142</v>
      </c>
    </row>
    <row r="142" spans="1:65" s="14" customFormat="1" ht="10.199999999999999">
      <c r="B142" s="200"/>
      <c r="C142" s="201"/>
      <c r="D142" s="187" t="s">
        <v>153</v>
      </c>
      <c r="E142" s="202" t="s">
        <v>26</v>
      </c>
      <c r="F142" s="203" t="s">
        <v>161</v>
      </c>
      <c r="G142" s="201"/>
      <c r="H142" s="204">
        <v>120.47</v>
      </c>
      <c r="I142" s="201"/>
      <c r="J142" s="201"/>
      <c r="K142" s="201"/>
      <c r="L142" s="205"/>
      <c r="M142" s="206"/>
      <c r="N142" s="207"/>
      <c r="O142" s="207"/>
      <c r="P142" s="207"/>
      <c r="Q142" s="207"/>
      <c r="R142" s="207"/>
      <c r="S142" s="207"/>
      <c r="T142" s="208"/>
      <c r="AT142" s="209" t="s">
        <v>153</v>
      </c>
      <c r="AU142" s="209" t="s">
        <v>82</v>
      </c>
      <c r="AV142" s="14" t="s">
        <v>82</v>
      </c>
      <c r="AW142" s="14" t="s">
        <v>33</v>
      </c>
      <c r="AX142" s="14" t="s">
        <v>72</v>
      </c>
      <c r="AY142" s="209" t="s">
        <v>142</v>
      </c>
    </row>
    <row r="143" spans="1:65" s="13" customFormat="1" ht="10.199999999999999">
      <c r="B143" s="191"/>
      <c r="C143" s="192"/>
      <c r="D143" s="187" t="s">
        <v>153</v>
      </c>
      <c r="E143" s="193" t="s">
        <v>26</v>
      </c>
      <c r="F143" s="194" t="s">
        <v>204</v>
      </c>
      <c r="G143" s="192"/>
      <c r="H143" s="193" t="s">
        <v>26</v>
      </c>
      <c r="I143" s="192"/>
      <c r="J143" s="192"/>
      <c r="K143" s="192"/>
      <c r="L143" s="195"/>
      <c r="M143" s="196"/>
      <c r="N143" s="197"/>
      <c r="O143" s="197"/>
      <c r="P143" s="197"/>
      <c r="Q143" s="197"/>
      <c r="R143" s="197"/>
      <c r="S143" s="197"/>
      <c r="T143" s="198"/>
      <c r="AT143" s="199" t="s">
        <v>153</v>
      </c>
      <c r="AU143" s="199" t="s">
        <v>82</v>
      </c>
      <c r="AV143" s="13" t="s">
        <v>80</v>
      </c>
      <c r="AW143" s="13" t="s">
        <v>33</v>
      </c>
      <c r="AX143" s="13" t="s">
        <v>72</v>
      </c>
      <c r="AY143" s="199" t="s">
        <v>142</v>
      </c>
    </row>
    <row r="144" spans="1:65" s="14" customFormat="1" ht="10.199999999999999">
      <c r="B144" s="200"/>
      <c r="C144" s="201"/>
      <c r="D144" s="187" t="s">
        <v>153</v>
      </c>
      <c r="E144" s="202" t="s">
        <v>26</v>
      </c>
      <c r="F144" s="203" t="s">
        <v>205</v>
      </c>
      <c r="G144" s="201"/>
      <c r="H144" s="204">
        <v>9.1199999999999992</v>
      </c>
      <c r="I144" s="201"/>
      <c r="J144" s="201"/>
      <c r="K144" s="201"/>
      <c r="L144" s="205"/>
      <c r="M144" s="206"/>
      <c r="N144" s="207"/>
      <c r="O144" s="207"/>
      <c r="P144" s="207"/>
      <c r="Q144" s="207"/>
      <c r="R144" s="207"/>
      <c r="S144" s="207"/>
      <c r="T144" s="208"/>
      <c r="AT144" s="209" t="s">
        <v>153</v>
      </c>
      <c r="AU144" s="209" t="s">
        <v>82</v>
      </c>
      <c r="AV144" s="14" t="s">
        <v>82</v>
      </c>
      <c r="AW144" s="14" t="s">
        <v>33</v>
      </c>
      <c r="AX144" s="14" t="s">
        <v>72</v>
      </c>
      <c r="AY144" s="209" t="s">
        <v>142</v>
      </c>
    </row>
    <row r="145" spans="1:65" s="15" customFormat="1" ht="10.199999999999999">
      <c r="B145" s="210"/>
      <c r="C145" s="211"/>
      <c r="D145" s="187" t="s">
        <v>153</v>
      </c>
      <c r="E145" s="212" t="s">
        <v>26</v>
      </c>
      <c r="F145" s="213" t="s">
        <v>177</v>
      </c>
      <c r="G145" s="211"/>
      <c r="H145" s="214">
        <v>129.59</v>
      </c>
      <c r="I145" s="211"/>
      <c r="J145" s="211"/>
      <c r="K145" s="211"/>
      <c r="L145" s="215"/>
      <c r="M145" s="216"/>
      <c r="N145" s="217"/>
      <c r="O145" s="217"/>
      <c r="P145" s="217"/>
      <c r="Q145" s="217"/>
      <c r="R145" s="217"/>
      <c r="S145" s="217"/>
      <c r="T145" s="218"/>
      <c r="AT145" s="219" t="s">
        <v>153</v>
      </c>
      <c r="AU145" s="219" t="s">
        <v>82</v>
      </c>
      <c r="AV145" s="15" t="s">
        <v>149</v>
      </c>
      <c r="AW145" s="15" t="s">
        <v>33</v>
      </c>
      <c r="AX145" s="15" t="s">
        <v>80</v>
      </c>
      <c r="AY145" s="219" t="s">
        <v>142</v>
      </c>
    </row>
    <row r="146" spans="1:65" s="2" customFormat="1" ht="16.5" customHeight="1">
      <c r="A146" s="31"/>
      <c r="B146" s="32"/>
      <c r="C146" s="175" t="s">
        <v>225</v>
      </c>
      <c r="D146" s="175" t="s">
        <v>144</v>
      </c>
      <c r="E146" s="176" t="s">
        <v>226</v>
      </c>
      <c r="F146" s="177" t="s">
        <v>227</v>
      </c>
      <c r="G146" s="178" t="s">
        <v>147</v>
      </c>
      <c r="H146" s="179">
        <v>2.12</v>
      </c>
      <c r="I146" s="180">
        <v>96.9</v>
      </c>
      <c r="J146" s="180">
        <f>ROUND(I146*H146,2)</f>
        <v>205.43</v>
      </c>
      <c r="K146" s="177" t="s">
        <v>148</v>
      </c>
      <c r="L146" s="36"/>
      <c r="M146" s="181" t="s">
        <v>26</v>
      </c>
      <c r="N146" s="182" t="s">
        <v>45</v>
      </c>
      <c r="O146" s="183">
        <v>0.29899999999999999</v>
      </c>
      <c r="P146" s="183">
        <f>O146*H146</f>
        <v>0.63388</v>
      </c>
      <c r="Q146" s="183">
        <v>0</v>
      </c>
      <c r="R146" s="183">
        <f>Q146*H146</f>
        <v>0</v>
      </c>
      <c r="S146" s="183">
        <v>0</v>
      </c>
      <c r="T146" s="184">
        <f>S146*H146</f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85" t="s">
        <v>149</v>
      </c>
      <c r="AT146" s="185" t="s">
        <v>144</v>
      </c>
      <c r="AU146" s="185" t="s">
        <v>82</v>
      </c>
      <c r="AY146" s="17" t="s">
        <v>142</v>
      </c>
      <c r="BE146" s="186">
        <f>IF(N146="základní",J146,0)</f>
        <v>0</v>
      </c>
      <c r="BF146" s="186">
        <f>IF(N146="snížená",J146,0)</f>
        <v>0</v>
      </c>
      <c r="BG146" s="186">
        <f>IF(N146="zákl. přenesená",J146,0)</f>
        <v>205.43</v>
      </c>
      <c r="BH146" s="186">
        <f>IF(N146="sníž. přenesená",J146,0)</f>
        <v>0</v>
      </c>
      <c r="BI146" s="186">
        <f>IF(N146="nulová",J146,0)</f>
        <v>0</v>
      </c>
      <c r="BJ146" s="17" t="s">
        <v>149</v>
      </c>
      <c r="BK146" s="186">
        <f>ROUND(I146*H146,2)</f>
        <v>205.43</v>
      </c>
      <c r="BL146" s="17" t="s">
        <v>149</v>
      </c>
      <c r="BM146" s="185" t="s">
        <v>228</v>
      </c>
    </row>
    <row r="147" spans="1:65" s="2" customFormat="1" ht="19.2">
      <c r="A147" s="31"/>
      <c r="B147" s="32"/>
      <c r="C147" s="33"/>
      <c r="D147" s="187" t="s">
        <v>151</v>
      </c>
      <c r="E147" s="33"/>
      <c r="F147" s="188" t="s">
        <v>229</v>
      </c>
      <c r="G147" s="33"/>
      <c r="H147" s="33"/>
      <c r="I147" s="33"/>
      <c r="J147" s="33"/>
      <c r="K147" s="33"/>
      <c r="L147" s="36"/>
      <c r="M147" s="189"/>
      <c r="N147" s="190"/>
      <c r="O147" s="62"/>
      <c r="P147" s="62"/>
      <c r="Q147" s="62"/>
      <c r="R147" s="62"/>
      <c r="S147" s="62"/>
      <c r="T147" s="63"/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T147" s="17" t="s">
        <v>151</v>
      </c>
      <c r="AU147" s="17" t="s">
        <v>82</v>
      </c>
    </row>
    <row r="148" spans="1:65" s="13" customFormat="1" ht="10.199999999999999">
      <c r="B148" s="191"/>
      <c r="C148" s="192"/>
      <c r="D148" s="187" t="s">
        <v>153</v>
      </c>
      <c r="E148" s="193" t="s">
        <v>26</v>
      </c>
      <c r="F148" s="194" t="s">
        <v>230</v>
      </c>
      <c r="G148" s="192"/>
      <c r="H148" s="193" t="s">
        <v>26</v>
      </c>
      <c r="I148" s="192"/>
      <c r="J148" s="192"/>
      <c r="K148" s="192"/>
      <c r="L148" s="195"/>
      <c r="M148" s="196"/>
      <c r="N148" s="197"/>
      <c r="O148" s="197"/>
      <c r="P148" s="197"/>
      <c r="Q148" s="197"/>
      <c r="R148" s="197"/>
      <c r="S148" s="197"/>
      <c r="T148" s="198"/>
      <c r="AT148" s="199" t="s">
        <v>153</v>
      </c>
      <c r="AU148" s="199" t="s">
        <v>82</v>
      </c>
      <c r="AV148" s="13" t="s">
        <v>80</v>
      </c>
      <c r="AW148" s="13" t="s">
        <v>33</v>
      </c>
      <c r="AX148" s="13" t="s">
        <v>72</v>
      </c>
      <c r="AY148" s="199" t="s">
        <v>142</v>
      </c>
    </row>
    <row r="149" spans="1:65" s="14" customFormat="1" ht="10.199999999999999">
      <c r="B149" s="200"/>
      <c r="C149" s="201"/>
      <c r="D149" s="187" t="s">
        <v>153</v>
      </c>
      <c r="E149" s="202" t="s">
        <v>26</v>
      </c>
      <c r="F149" s="203" t="s">
        <v>231</v>
      </c>
      <c r="G149" s="201"/>
      <c r="H149" s="204">
        <v>2.12</v>
      </c>
      <c r="I149" s="201"/>
      <c r="J149" s="201"/>
      <c r="K149" s="201"/>
      <c r="L149" s="205"/>
      <c r="M149" s="206"/>
      <c r="N149" s="207"/>
      <c r="O149" s="207"/>
      <c r="P149" s="207"/>
      <c r="Q149" s="207"/>
      <c r="R149" s="207"/>
      <c r="S149" s="207"/>
      <c r="T149" s="208"/>
      <c r="AT149" s="209" t="s">
        <v>153</v>
      </c>
      <c r="AU149" s="209" t="s">
        <v>82</v>
      </c>
      <c r="AV149" s="14" t="s">
        <v>82</v>
      </c>
      <c r="AW149" s="14" t="s">
        <v>33</v>
      </c>
      <c r="AX149" s="14" t="s">
        <v>80</v>
      </c>
      <c r="AY149" s="209" t="s">
        <v>142</v>
      </c>
    </row>
    <row r="150" spans="1:65" s="2" customFormat="1" ht="16.5" customHeight="1">
      <c r="A150" s="31"/>
      <c r="B150" s="32"/>
      <c r="C150" s="175" t="s">
        <v>232</v>
      </c>
      <c r="D150" s="175" t="s">
        <v>144</v>
      </c>
      <c r="E150" s="176" t="s">
        <v>233</v>
      </c>
      <c r="F150" s="177" t="s">
        <v>234</v>
      </c>
      <c r="G150" s="178" t="s">
        <v>235</v>
      </c>
      <c r="H150" s="179">
        <v>5175.5600000000004</v>
      </c>
      <c r="I150" s="180">
        <v>8.1999999999999993</v>
      </c>
      <c r="J150" s="180">
        <f>ROUND(I150*H150,2)</f>
        <v>42439.59</v>
      </c>
      <c r="K150" s="177" t="s">
        <v>148</v>
      </c>
      <c r="L150" s="36"/>
      <c r="M150" s="181" t="s">
        <v>26</v>
      </c>
      <c r="N150" s="182" t="s">
        <v>45</v>
      </c>
      <c r="O150" s="183">
        <v>1.2E-2</v>
      </c>
      <c r="P150" s="183">
        <f>O150*H150</f>
        <v>62.106720000000003</v>
      </c>
      <c r="Q150" s="183">
        <v>0</v>
      </c>
      <c r="R150" s="183">
        <f>Q150*H150</f>
        <v>0</v>
      </c>
      <c r="S150" s="183">
        <v>0</v>
      </c>
      <c r="T150" s="184">
        <f>S150*H150</f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85" t="s">
        <v>149</v>
      </c>
      <c r="AT150" s="185" t="s">
        <v>144</v>
      </c>
      <c r="AU150" s="185" t="s">
        <v>82</v>
      </c>
      <c r="AY150" s="17" t="s">
        <v>142</v>
      </c>
      <c r="BE150" s="186">
        <f>IF(N150="základní",J150,0)</f>
        <v>0</v>
      </c>
      <c r="BF150" s="186">
        <f>IF(N150="snížená",J150,0)</f>
        <v>0</v>
      </c>
      <c r="BG150" s="186">
        <f>IF(N150="zákl. přenesená",J150,0)</f>
        <v>42439.59</v>
      </c>
      <c r="BH150" s="186">
        <f>IF(N150="sníž. přenesená",J150,0)</f>
        <v>0</v>
      </c>
      <c r="BI150" s="186">
        <f>IF(N150="nulová",J150,0)</f>
        <v>0</v>
      </c>
      <c r="BJ150" s="17" t="s">
        <v>149</v>
      </c>
      <c r="BK150" s="186">
        <f>ROUND(I150*H150,2)</f>
        <v>42439.59</v>
      </c>
      <c r="BL150" s="17" t="s">
        <v>149</v>
      </c>
      <c r="BM150" s="185" t="s">
        <v>236</v>
      </c>
    </row>
    <row r="151" spans="1:65" s="2" customFormat="1" ht="10.199999999999999">
      <c r="A151" s="31"/>
      <c r="B151" s="32"/>
      <c r="C151" s="33"/>
      <c r="D151" s="187" t="s">
        <v>151</v>
      </c>
      <c r="E151" s="33"/>
      <c r="F151" s="188" t="s">
        <v>237</v>
      </c>
      <c r="G151" s="33"/>
      <c r="H151" s="33"/>
      <c r="I151" s="33"/>
      <c r="J151" s="33"/>
      <c r="K151" s="33"/>
      <c r="L151" s="36"/>
      <c r="M151" s="189"/>
      <c r="N151" s="190"/>
      <c r="O151" s="62"/>
      <c r="P151" s="62"/>
      <c r="Q151" s="62"/>
      <c r="R151" s="62"/>
      <c r="S151" s="62"/>
      <c r="T151" s="63"/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T151" s="17" t="s">
        <v>151</v>
      </c>
      <c r="AU151" s="17" t="s">
        <v>82</v>
      </c>
    </row>
    <row r="152" spans="1:65" s="13" customFormat="1" ht="10.199999999999999">
      <c r="B152" s="191"/>
      <c r="C152" s="192"/>
      <c r="D152" s="187" t="s">
        <v>153</v>
      </c>
      <c r="E152" s="193" t="s">
        <v>26</v>
      </c>
      <c r="F152" s="194" t="s">
        <v>238</v>
      </c>
      <c r="G152" s="192"/>
      <c r="H152" s="193" t="s">
        <v>26</v>
      </c>
      <c r="I152" s="192"/>
      <c r="J152" s="192"/>
      <c r="K152" s="192"/>
      <c r="L152" s="195"/>
      <c r="M152" s="196"/>
      <c r="N152" s="197"/>
      <c r="O152" s="197"/>
      <c r="P152" s="197"/>
      <c r="Q152" s="197"/>
      <c r="R152" s="197"/>
      <c r="S152" s="197"/>
      <c r="T152" s="198"/>
      <c r="AT152" s="199" t="s">
        <v>153</v>
      </c>
      <c r="AU152" s="199" t="s">
        <v>82</v>
      </c>
      <c r="AV152" s="13" t="s">
        <v>80</v>
      </c>
      <c r="AW152" s="13" t="s">
        <v>33</v>
      </c>
      <c r="AX152" s="13" t="s">
        <v>72</v>
      </c>
      <c r="AY152" s="199" t="s">
        <v>142</v>
      </c>
    </row>
    <row r="153" spans="1:65" s="13" customFormat="1" ht="10.199999999999999">
      <c r="B153" s="191"/>
      <c r="C153" s="192"/>
      <c r="D153" s="187" t="s">
        <v>153</v>
      </c>
      <c r="E153" s="193" t="s">
        <v>26</v>
      </c>
      <c r="F153" s="194" t="s">
        <v>239</v>
      </c>
      <c r="G153" s="192"/>
      <c r="H153" s="193" t="s">
        <v>26</v>
      </c>
      <c r="I153" s="192"/>
      <c r="J153" s="192"/>
      <c r="K153" s="192"/>
      <c r="L153" s="195"/>
      <c r="M153" s="196"/>
      <c r="N153" s="197"/>
      <c r="O153" s="197"/>
      <c r="P153" s="197"/>
      <c r="Q153" s="197"/>
      <c r="R153" s="197"/>
      <c r="S153" s="197"/>
      <c r="T153" s="198"/>
      <c r="AT153" s="199" t="s">
        <v>153</v>
      </c>
      <c r="AU153" s="199" t="s">
        <v>82</v>
      </c>
      <c r="AV153" s="13" t="s">
        <v>80</v>
      </c>
      <c r="AW153" s="13" t="s">
        <v>33</v>
      </c>
      <c r="AX153" s="13" t="s">
        <v>72</v>
      </c>
      <c r="AY153" s="199" t="s">
        <v>142</v>
      </c>
    </row>
    <row r="154" spans="1:65" s="14" customFormat="1" ht="10.199999999999999">
      <c r="B154" s="200"/>
      <c r="C154" s="201"/>
      <c r="D154" s="187" t="s">
        <v>153</v>
      </c>
      <c r="E154" s="202" t="s">
        <v>26</v>
      </c>
      <c r="F154" s="203" t="s">
        <v>240</v>
      </c>
      <c r="G154" s="201"/>
      <c r="H154" s="204">
        <v>4420</v>
      </c>
      <c r="I154" s="201"/>
      <c r="J154" s="201"/>
      <c r="K154" s="201"/>
      <c r="L154" s="205"/>
      <c r="M154" s="206"/>
      <c r="N154" s="207"/>
      <c r="O154" s="207"/>
      <c r="P154" s="207"/>
      <c r="Q154" s="207"/>
      <c r="R154" s="207"/>
      <c r="S154" s="207"/>
      <c r="T154" s="208"/>
      <c r="AT154" s="209" t="s">
        <v>153</v>
      </c>
      <c r="AU154" s="209" t="s">
        <v>82</v>
      </c>
      <c r="AV154" s="14" t="s">
        <v>82</v>
      </c>
      <c r="AW154" s="14" t="s">
        <v>33</v>
      </c>
      <c r="AX154" s="14" t="s">
        <v>72</v>
      </c>
      <c r="AY154" s="209" t="s">
        <v>142</v>
      </c>
    </row>
    <row r="155" spans="1:65" s="13" customFormat="1" ht="10.199999999999999">
      <c r="B155" s="191"/>
      <c r="C155" s="192"/>
      <c r="D155" s="187" t="s">
        <v>153</v>
      </c>
      <c r="E155" s="193" t="s">
        <v>26</v>
      </c>
      <c r="F155" s="194" t="s">
        <v>241</v>
      </c>
      <c r="G155" s="192"/>
      <c r="H155" s="193" t="s">
        <v>26</v>
      </c>
      <c r="I155" s="192"/>
      <c r="J155" s="192"/>
      <c r="K155" s="192"/>
      <c r="L155" s="195"/>
      <c r="M155" s="196"/>
      <c r="N155" s="197"/>
      <c r="O155" s="197"/>
      <c r="P155" s="197"/>
      <c r="Q155" s="197"/>
      <c r="R155" s="197"/>
      <c r="S155" s="197"/>
      <c r="T155" s="198"/>
      <c r="AT155" s="199" t="s">
        <v>153</v>
      </c>
      <c r="AU155" s="199" t="s">
        <v>82</v>
      </c>
      <c r="AV155" s="13" t="s">
        <v>80</v>
      </c>
      <c r="AW155" s="13" t="s">
        <v>33</v>
      </c>
      <c r="AX155" s="13" t="s">
        <v>72</v>
      </c>
      <c r="AY155" s="199" t="s">
        <v>142</v>
      </c>
    </row>
    <row r="156" spans="1:65" s="14" customFormat="1" ht="10.199999999999999">
      <c r="B156" s="200"/>
      <c r="C156" s="201"/>
      <c r="D156" s="187" t="s">
        <v>153</v>
      </c>
      <c r="E156" s="202" t="s">
        <v>26</v>
      </c>
      <c r="F156" s="203" t="s">
        <v>242</v>
      </c>
      <c r="G156" s="201"/>
      <c r="H156" s="204">
        <v>744</v>
      </c>
      <c r="I156" s="201"/>
      <c r="J156" s="201"/>
      <c r="K156" s="201"/>
      <c r="L156" s="205"/>
      <c r="M156" s="206"/>
      <c r="N156" s="207"/>
      <c r="O156" s="207"/>
      <c r="P156" s="207"/>
      <c r="Q156" s="207"/>
      <c r="R156" s="207"/>
      <c r="S156" s="207"/>
      <c r="T156" s="208"/>
      <c r="AT156" s="209" t="s">
        <v>153</v>
      </c>
      <c r="AU156" s="209" t="s">
        <v>82</v>
      </c>
      <c r="AV156" s="14" t="s">
        <v>82</v>
      </c>
      <c r="AW156" s="14" t="s">
        <v>33</v>
      </c>
      <c r="AX156" s="14" t="s">
        <v>72</v>
      </c>
      <c r="AY156" s="209" t="s">
        <v>142</v>
      </c>
    </row>
    <row r="157" spans="1:65" s="13" customFormat="1" ht="10.199999999999999">
      <c r="B157" s="191"/>
      <c r="C157" s="192"/>
      <c r="D157" s="187" t="s">
        <v>153</v>
      </c>
      <c r="E157" s="193" t="s">
        <v>26</v>
      </c>
      <c r="F157" s="194" t="s">
        <v>243</v>
      </c>
      <c r="G157" s="192"/>
      <c r="H157" s="193" t="s">
        <v>26</v>
      </c>
      <c r="I157" s="192"/>
      <c r="J157" s="192"/>
      <c r="K157" s="192"/>
      <c r="L157" s="195"/>
      <c r="M157" s="196"/>
      <c r="N157" s="197"/>
      <c r="O157" s="197"/>
      <c r="P157" s="197"/>
      <c r="Q157" s="197"/>
      <c r="R157" s="197"/>
      <c r="S157" s="197"/>
      <c r="T157" s="198"/>
      <c r="AT157" s="199" t="s">
        <v>153</v>
      </c>
      <c r="AU157" s="199" t="s">
        <v>82</v>
      </c>
      <c r="AV157" s="13" t="s">
        <v>80</v>
      </c>
      <c r="AW157" s="13" t="s">
        <v>33</v>
      </c>
      <c r="AX157" s="13" t="s">
        <v>72</v>
      </c>
      <c r="AY157" s="199" t="s">
        <v>142</v>
      </c>
    </row>
    <row r="158" spans="1:65" s="14" customFormat="1" ht="10.199999999999999">
      <c r="B158" s="200"/>
      <c r="C158" s="201"/>
      <c r="D158" s="187" t="s">
        <v>153</v>
      </c>
      <c r="E158" s="202" t="s">
        <v>26</v>
      </c>
      <c r="F158" s="203" t="s">
        <v>244</v>
      </c>
      <c r="G158" s="201"/>
      <c r="H158" s="204">
        <v>10</v>
      </c>
      <c r="I158" s="201"/>
      <c r="J158" s="201"/>
      <c r="K158" s="201"/>
      <c r="L158" s="205"/>
      <c r="M158" s="206"/>
      <c r="N158" s="207"/>
      <c r="O158" s="207"/>
      <c r="P158" s="207"/>
      <c r="Q158" s="207"/>
      <c r="R158" s="207"/>
      <c r="S158" s="207"/>
      <c r="T158" s="208"/>
      <c r="AT158" s="209" t="s">
        <v>153</v>
      </c>
      <c r="AU158" s="209" t="s">
        <v>82</v>
      </c>
      <c r="AV158" s="14" t="s">
        <v>82</v>
      </c>
      <c r="AW158" s="14" t="s">
        <v>33</v>
      </c>
      <c r="AX158" s="14" t="s">
        <v>72</v>
      </c>
      <c r="AY158" s="209" t="s">
        <v>142</v>
      </c>
    </row>
    <row r="159" spans="1:65" s="13" customFormat="1" ht="10.199999999999999">
      <c r="B159" s="191"/>
      <c r="C159" s="192"/>
      <c r="D159" s="187" t="s">
        <v>153</v>
      </c>
      <c r="E159" s="193" t="s">
        <v>26</v>
      </c>
      <c r="F159" s="194" t="s">
        <v>245</v>
      </c>
      <c r="G159" s="192"/>
      <c r="H159" s="193" t="s">
        <v>26</v>
      </c>
      <c r="I159" s="192"/>
      <c r="J159" s="192"/>
      <c r="K159" s="192"/>
      <c r="L159" s="195"/>
      <c r="M159" s="196"/>
      <c r="N159" s="197"/>
      <c r="O159" s="197"/>
      <c r="P159" s="197"/>
      <c r="Q159" s="197"/>
      <c r="R159" s="197"/>
      <c r="S159" s="197"/>
      <c r="T159" s="198"/>
      <c r="AT159" s="199" t="s">
        <v>153</v>
      </c>
      <c r="AU159" s="199" t="s">
        <v>82</v>
      </c>
      <c r="AV159" s="13" t="s">
        <v>80</v>
      </c>
      <c r="AW159" s="13" t="s">
        <v>33</v>
      </c>
      <c r="AX159" s="13" t="s">
        <v>72</v>
      </c>
      <c r="AY159" s="199" t="s">
        <v>142</v>
      </c>
    </row>
    <row r="160" spans="1:65" s="14" customFormat="1" ht="10.199999999999999">
      <c r="B160" s="200"/>
      <c r="C160" s="201"/>
      <c r="D160" s="187" t="s">
        <v>153</v>
      </c>
      <c r="E160" s="202" t="s">
        <v>26</v>
      </c>
      <c r="F160" s="203" t="s">
        <v>246</v>
      </c>
      <c r="G160" s="201"/>
      <c r="H160" s="204">
        <v>1.56</v>
      </c>
      <c r="I160" s="201"/>
      <c r="J160" s="201"/>
      <c r="K160" s="201"/>
      <c r="L160" s="205"/>
      <c r="M160" s="206"/>
      <c r="N160" s="207"/>
      <c r="O160" s="207"/>
      <c r="P160" s="207"/>
      <c r="Q160" s="207"/>
      <c r="R160" s="207"/>
      <c r="S160" s="207"/>
      <c r="T160" s="208"/>
      <c r="AT160" s="209" t="s">
        <v>153</v>
      </c>
      <c r="AU160" s="209" t="s">
        <v>82</v>
      </c>
      <c r="AV160" s="14" t="s">
        <v>82</v>
      </c>
      <c r="AW160" s="14" t="s">
        <v>33</v>
      </c>
      <c r="AX160" s="14" t="s">
        <v>72</v>
      </c>
      <c r="AY160" s="209" t="s">
        <v>142</v>
      </c>
    </row>
    <row r="161" spans="1:65" s="15" customFormat="1" ht="10.199999999999999">
      <c r="B161" s="210"/>
      <c r="C161" s="211"/>
      <c r="D161" s="187" t="s">
        <v>153</v>
      </c>
      <c r="E161" s="212" t="s">
        <v>26</v>
      </c>
      <c r="F161" s="213" t="s">
        <v>177</v>
      </c>
      <c r="G161" s="211"/>
      <c r="H161" s="214">
        <v>5175.5600000000004</v>
      </c>
      <c r="I161" s="211"/>
      <c r="J161" s="211"/>
      <c r="K161" s="211"/>
      <c r="L161" s="215"/>
      <c r="M161" s="216"/>
      <c r="N161" s="217"/>
      <c r="O161" s="217"/>
      <c r="P161" s="217"/>
      <c r="Q161" s="217"/>
      <c r="R161" s="217"/>
      <c r="S161" s="217"/>
      <c r="T161" s="218"/>
      <c r="AT161" s="219" t="s">
        <v>153</v>
      </c>
      <c r="AU161" s="219" t="s">
        <v>82</v>
      </c>
      <c r="AV161" s="15" t="s">
        <v>149</v>
      </c>
      <c r="AW161" s="15" t="s">
        <v>33</v>
      </c>
      <c r="AX161" s="15" t="s">
        <v>80</v>
      </c>
      <c r="AY161" s="219" t="s">
        <v>142</v>
      </c>
    </row>
    <row r="162" spans="1:65" s="2" customFormat="1" ht="16.5" customHeight="1">
      <c r="A162" s="31"/>
      <c r="B162" s="32"/>
      <c r="C162" s="175" t="s">
        <v>247</v>
      </c>
      <c r="D162" s="175" t="s">
        <v>144</v>
      </c>
      <c r="E162" s="176" t="s">
        <v>248</v>
      </c>
      <c r="F162" s="177" t="s">
        <v>249</v>
      </c>
      <c r="G162" s="178" t="s">
        <v>235</v>
      </c>
      <c r="H162" s="179">
        <v>39.238</v>
      </c>
      <c r="I162" s="180">
        <v>11.4</v>
      </c>
      <c r="J162" s="180">
        <f>ROUND(I162*H162,2)</f>
        <v>447.31</v>
      </c>
      <c r="K162" s="177" t="s">
        <v>148</v>
      </c>
      <c r="L162" s="36"/>
      <c r="M162" s="181" t="s">
        <v>26</v>
      </c>
      <c r="N162" s="182" t="s">
        <v>45</v>
      </c>
      <c r="O162" s="183">
        <v>1.7999999999999999E-2</v>
      </c>
      <c r="P162" s="183">
        <f>O162*H162</f>
        <v>0.70628399999999991</v>
      </c>
      <c r="Q162" s="183">
        <v>0</v>
      </c>
      <c r="R162" s="183">
        <f>Q162*H162</f>
        <v>0</v>
      </c>
      <c r="S162" s="183">
        <v>0</v>
      </c>
      <c r="T162" s="184">
        <f>S162*H162</f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85" t="s">
        <v>149</v>
      </c>
      <c r="AT162" s="185" t="s">
        <v>144</v>
      </c>
      <c r="AU162" s="185" t="s">
        <v>82</v>
      </c>
      <c r="AY162" s="17" t="s">
        <v>142</v>
      </c>
      <c r="BE162" s="186">
        <f>IF(N162="základní",J162,0)</f>
        <v>0</v>
      </c>
      <c r="BF162" s="186">
        <f>IF(N162="snížená",J162,0)</f>
        <v>0</v>
      </c>
      <c r="BG162" s="186">
        <f>IF(N162="zákl. přenesená",J162,0)</f>
        <v>447.31</v>
      </c>
      <c r="BH162" s="186">
        <f>IF(N162="sníž. přenesená",J162,0)</f>
        <v>0</v>
      </c>
      <c r="BI162" s="186">
        <f>IF(N162="nulová",J162,0)</f>
        <v>0</v>
      </c>
      <c r="BJ162" s="17" t="s">
        <v>149</v>
      </c>
      <c r="BK162" s="186">
        <f>ROUND(I162*H162,2)</f>
        <v>447.31</v>
      </c>
      <c r="BL162" s="17" t="s">
        <v>149</v>
      </c>
      <c r="BM162" s="185" t="s">
        <v>250</v>
      </c>
    </row>
    <row r="163" spans="1:65" s="2" customFormat="1" ht="10.199999999999999">
      <c r="A163" s="31"/>
      <c r="B163" s="32"/>
      <c r="C163" s="33"/>
      <c r="D163" s="187" t="s">
        <v>151</v>
      </c>
      <c r="E163" s="33"/>
      <c r="F163" s="188" t="s">
        <v>251</v>
      </c>
      <c r="G163" s="33"/>
      <c r="H163" s="33"/>
      <c r="I163" s="33"/>
      <c r="J163" s="33"/>
      <c r="K163" s="33"/>
      <c r="L163" s="36"/>
      <c r="M163" s="189"/>
      <c r="N163" s="190"/>
      <c r="O163" s="62"/>
      <c r="P163" s="62"/>
      <c r="Q163" s="62"/>
      <c r="R163" s="62"/>
      <c r="S163" s="62"/>
      <c r="T163" s="63"/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T163" s="17" t="s">
        <v>151</v>
      </c>
      <c r="AU163" s="17" t="s">
        <v>82</v>
      </c>
    </row>
    <row r="164" spans="1:65" s="13" customFormat="1" ht="10.199999999999999">
      <c r="B164" s="191"/>
      <c r="C164" s="192"/>
      <c r="D164" s="187" t="s">
        <v>153</v>
      </c>
      <c r="E164" s="193" t="s">
        <v>26</v>
      </c>
      <c r="F164" s="194" t="s">
        <v>172</v>
      </c>
      <c r="G164" s="192"/>
      <c r="H164" s="193" t="s">
        <v>26</v>
      </c>
      <c r="I164" s="192"/>
      <c r="J164" s="192"/>
      <c r="K164" s="192"/>
      <c r="L164" s="195"/>
      <c r="M164" s="196"/>
      <c r="N164" s="197"/>
      <c r="O164" s="197"/>
      <c r="P164" s="197"/>
      <c r="Q164" s="197"/>
      <c r="R164" s="197"/>
      <c r="S164" s="197"/>
      <c r="T164" s="198"/>
      <c r="AT164" s="199" t="s">
        <v>153</v>
      </c>
      <c r="AU164" s="199" t="s">
        <v>82</v>
      </c>
      <c r="AV164" s="13" t="s">
        <v>80</v>
      </c>
      <c r="AW164" s="13" t="s">
        <v>33</v>
      </c>
      <c r="AX164" s="13" t="s">
        <v>72</v>
      </c>
      <c r="AY164" s="199" t="s">
        <v>142</v>
      </c>
    </row>
    <row r="165" spans="1:65" s="13" customFormat="1" ht="10.199999999999999">
      <c r="B165" s="191"/>
      <c r="C165" s="192"/>
      <c r="D165" s="187" t="s">
        <v>153</v>
      </c>
      <c r="E165" s="193" t="s">
        <v>26</v>
      </c>
      <c r="F165" s="194" t="s">
        <v>252</v>
      </c>
      <c r="G165" s="192"/>
      <c r="H165" s="193" t="s">
        <v>26</v>
      </c>
      <c r="I165" s="192"/>
      <c r="J165" s="192"/>
      <c r="K165" s="192"/>
      <c r="L165" s="195"/>
      <c r="M165" s="196"/>
      <c r="N165" s="197"/>
      <c r="O165" s="197"/>
      <c r="P165" s="197"/>
      <c r="Q165" s="197"/>
      <c r="R165" s="197"/>
      <c r="S165" s="197"/>
      <c r="T165" s="198"/>
      <c r="AT165" s="199" t="s">
        <v>153</v>
      </c>
      <c r="AU165" s="199" t="s">
        <v>82</v>
      </c>
      <c r="AV165" s="13" t="s">
        <v>80</v>
      </c>
      <c r="AW165" s="13" t="s">
        <v>33</v>
      </c>
      <c r="AX165" s="13" t="s">
        <v>72</v>
      </c>
      <c r="AY165" s="199" t="s">
        <v>142</v>
      </c>
    </row>
    <row r="166" spans="1:65" s="14" customFormat="1" ht="10.199999999999999">
      <c r="B166" s="200"/>
      <c r="C166" s="201"/>
      <c r="D166" s="187" t="s">
        <v>153</v>
      </c>
      <c r="E166" s="202" t="s">
        <v>26</v>
      </c>
      <c r="F166" s="203" t="s">
        <v>253</v>
      </c>
      <c r="G166" s="201"/>
      <c r="H166" s="204">
        <v>4.9980000000000002</v>
      </c>
      <c r="I166" s="201"/>
      <c r="J166" s="201"/>
      <c r="K166" s="201"/>
      <c r="L166" s="205"/>
      <c r="M166" s="206"/>
      <c r="N166" s="207"/>
      <c r="O166" s="207"/>
      <c r="P166" s="207"/>
      <c r="Q166" s="207"/>
      <c r="R166" s="207"/>
      <c r="S166" s="207"/>
      <c r="T166" s="208"/>
      <c r="AT166" s="209" t="s">
        <v>153</v>
      </c>
      <c r="AU166" s="209" t="s">
        <v>82</v>
      </c>
      <c r="AV166" s="14" t="s">
        <v>82</v>
      </c>
      <c r="AW166" s="14" t="s">
        <v>33</v>
      </c>
      <c r="AX166" s="14" t="s">
        <v>72</v>
      </c>
      <c r="AY166" s="209" t="s">
        <v>142</v>
      </c>
    </row>
    <row r="167" spans="1:65" s="13" customFormat="1" ht="10.199999999999999">
      <c r="B167" s="191"/>
      <c r="C167" s="192"/>
      <c r="D167" s="187" t="s">
        <v>153</v>
      </c>
      <c r="E167" s="193" t="s">
        <v>26</v>
      </c>
      <c r="F167" s="194" t="s">
        <v>254</v>
      </c>
      <c r="G167" s="192"/>
      <c r="H167" s="193" t="s">
        <v>26</v>
      </c>
      <c r="I167" s="192"/>
      <c r="J167" s="192"/>
      <c r="K167" s="192"/>
      <c r="L167" s="195"/>
      <c r="M167" s="196"/>
      <c r="N167" s="197"/>
      <c r="O167" s="197"/>
      <c r="P167" s="197"/>
      <c r="Q167" s="197"/>
      <c r="R167" s="197"/>
      <c r="S167" s="197"/>
      <c r="T167" s="198"/>
      <c r="AT167" s="199" t="s">
        <v>153</v>
      </c>
      <c r="AU167" s="199" t="s">
        <v>82</v>
      </c>
      <c r="AV167" s="13" t="s">
        <v>80</v>
      </c>
      <c r="AW167" s="13" t="s">
        <v>33</v>
      </c>
      <c r="AX167" s="13" t="s">
        <v>72</v>
      </c>
      <c r="AY167" s="199" t="s">
        <v>142</v>
      </c>
    </row>
    <row r="168" spans="1:65" s="14" customFormat="1" ht="10.199999999999999">
      <c r="B168" s="200"/>
      <c r="C168" s="201"/>
      <c r="D168" s="187" t="s">
        <v>153</v>
      </c>
      <c r="E168" s="202" t="s">
        <v>26</v>
      </c>
      <c r="F168" s="203" t="s">
        <v>255</v>
      </c>
      <c r="G168" s="201"/>
      <c r="H168" s="204">
        <v>34.24</v>
      </c>
      <c r="I168" s="201"/>
      <c r="J168" s="201"/>
      <c r="K168" s="201"/>
      <c r="L168" s="205"/>
      <c r="M168" s="206"/>
      <c r="N168" s="207"/>
      <c r="O168" s="207"/>
      <c r="P168" s="207"/>
      <c r="Q168" s="207"/>
      <c r="R168" s="207"/>
      <c r="S168" s="207"/>
      <c r="T168" s="208"/>
      <c r="AT168" s="209" t="s">
        <v>153</v>
      </c>
      <c r="AU168" s="209" t="s">
        <v>82</v>
      </c>
      <c r="AV168" s="14" t="s">
        <v>82</v>
      </c>
      <c r="AW168" s="14" t="s">
        <v>33</v>
      </c>
      <c r="AX168" s="14" t="s">
        <v>72</v>
      </c>
      <c r="AY168" s="209" t="s">
        <v>142</v>
      </c>
    </row>
    <row r="169" spans="1:65" s="15" customFormat="1" ht="10.199999999999999">
      <c r="B169" s="210"/>
      <c r="C169" s="211"/>
      <c r="D169" s="187" t="s">
        <v>153</v>
      </c>
      <c r="E169" s="212" t="s">
        <v>26</v>
      </c>
      <c r="F169" s="213" t="s">
        <v>177</v>
      </c>
      <c r="G169" s="211"/>
      <c r="H169" s="214">
        <v>39.238</v>
      </c>
      <c r="I169" s="211"/>
      <c r="J169" s="211"/>
      <c r="K169" s="211"/>
      <c r="L169" s="215"/>
      <c r="M169" s="216"/>
      <c r="N169" s="217"/>
      <c r="O169" s="217"/>
      <c r="P169" s="217"/>
      <c r="Q169" s="217"/>
      <c r="R169" s="217"/>
      <c r="S169" s="217"/>
      <c r="T169" s="218"/>
      <c r="AT169" s="219" t="s">
        <v>153</v>
      </c>
      <c r="AU169" s="219" t="s">
        <v>82</v>
      </c>
      <c r="AV169" s="15" t="s">
        <v>149</v>
      </c>
      <c r="AW169" s="15" t="s">
        <v>33</v>
      </c>
      <c r="AX169" s="15" t="s">
        <v>80</v>
      </c>
      <c r="AY169" s="219" t="s">
        <v>142</v>
      </c>
    </row>
    <row r="170" spans="1:65" s="2" customFormat="1" ht="16.5" customHeight="1">
      <c r="A170" s="31"/>
      <c r="B170" s="32"/>
      <c r="C170" s="175" t="s">
        <v>256</v>
      </c>
      <c r="D170" s="175" t="s">
        <v>144</v>
      </c>
      <c r="E170" s="176" t="s">
        <v>257</v>
      </c>
      <c r="F170" s="177" t="s">
        <v>258</v>
      </c>
      <c r="G170" s="178" t="s">
        <v>235</v>
      </c>
      <c r="H170" s="179">
        <v>1472.08</v>
      </c>
      <c r="I170" s="180">
        <v>47.7</v>
      </c>
      <c r="J170" s="180">
        <f>ROUND(I170*H170,2)</f>
        <v>70218.22</v>
      </c>
      <c r="K170" s="177" t="s">
        <v>148</v>
      </c>
      <c r="L170" s="36"/>
      <c r="M170" s="181" t="s">
        <v>26</v>
      </c>
      <c r="N170" s="182" t="s">
        <v>45</v>
      </c>
      <c r="O170" s="183">
        <v>0.128</v>
      </c>
      <c r="P170" s="183">
        <f>O170*H170</f>
        <v>188.42624000000001</v>
      </c>
      <c r="Q170" s="183">
        <v>0</v>
      </c>
      <c r="R170" s="183">
        <f>Q170*H170</f>
        <v>0</v>
      </c>
      <c r="S170" s="183">
        <v>0</v>
      </c>
      <c r="T170" s="184">
        <f>S170*H170</f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85" t="s">
        <v>149</v>
      </c>
      <c r="AT170" s="185" t="s">
        <v>144</v>
      </c>
      <c r="AU170" s="185" t="s">
        <v>82</v>
      </c>
      <c r="AY170" s="17" t="s">
        <v>142</v>
      </c>
      <c r="BE170" s="186">
        <f>IF(N170="základní",J170,0)</f>
        <v>0</v>
      </c>
      <c r="BF170" s="186">
        <f>IF(N170="snížená",J170,0)</f>
        <v>0</v>
      </c>
      <c r="BG170" s="186">
        <f>IF(N170="zákl. přenesená",J170,0)</f>
        <v>70218.22</v>
      </c>
      <c r="BH170" s="186">
        <f>IF(N170="sníž. přenesená",J170,0)</f>
        <v>0</v>
      </c>
      <c r="BI170" s="186">
        <f>IF(N170="nulová",J170,0)</f>
        <v>0</v>
      </c>
      <c r="BJ170" s="17" t="s">
        <v>149</v>
      </c>
      <c r="BK170" s="186">
        <f>ROUND(I170*H170,2)</f>
        <v>70218.22</v>
      </c>
      <c r="BL170" s="17" t="s">
        <v>149</v>
      </c>
      <c r="BM170" s="185" t="s">
        <v>259</v>
      </c>
    </row>
    <row r="171" spans="1:65" s="2" customFormat="1" ht="19.2">
      <c r="A171" s="31"/>
      <c r="B171" s="32"/>
      <c r="C171" s="33"/>
      <c r="D171" s="187" t="s">
        <v>151</v>
      </c>
      <c r="E171" s="33"/>
      <c r="F171" s="188" t="s">
        <v>260</v>
      </c>
      <c r="G171" s="33"/>
      <c r="H171" s="33"/>
      <c r="I171" s="33"/>
      <c r="J171" s="33"/>
      <c r="K171" s="33"/>
      <c r="L171" s="36"/>
      <c r="M171" s="189"/>
      <c r="N171" s="190"/>
      <c r="O171" s="62"/>
      <c r="P171" s="62"/>
      <c r="Q171" s="62"/>
      <c r="R171" s="62"/>
      <c r="S171" s="62"/>
      <c r="T171" s="63"/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T171" s="17" t="s">
        <v>151</v>
      </c>
      <c r="AU171" s="17" t="s">
        <v>82</v>
      </c>
    </row>
    <row r="172" spans="1:65" s="13" customFormat="1" ht="10.199999999999999">
      <c r="B172" s="191"/>
      <c r="C172" s="192"/>
      <c r="D172" s="187" t="s">
        <v>153</v>
      </c>
      <c r="E172" s="193" t="s">
        <v>26</v>
      </c>
      <c r="F172" s="194" t="s">
        <v>261</v>
      </c>
      <c r="G172" s="192"/>
      <c r="H172" s="193" t="s">
        <v>26</v>
      </c>
      <c r="I172" s="192"/>
      <c r="J172" s="192"/>
      <c r="K172" s="192"/>
      <c r="L172" s="195"/>
      <c r="M172" s="196"/>
      <c r="N172" s="197"/>
      <c r="O172" s="197"/>
      <c r="P172" s="197"/>
      <c r="Q172" s="197"/>
      <c r="R172" s="197"/>
      <c r="S172" s="197"/>
      <c r="T172" s="198"/>
      <c r="AT172" s="199" t="s">
        <v>153</v>
      </c>
      <c r="AU172" s="199" t="s">
        <v>82</v>
      </c>
      <c r="AV172" s="13" t="s">
        <v>80</v>
      </c>
      <c r="AW172" s="13" t="s">
        <v>33</v>
      </c>
      <c r="AX172" s="13" t="s">
        <v>72</v>
      </c>
      <c r="AY172" s="199" t="s">
        <v>142</v>
      </c>
    </row>
    <row r="173" spans="1:65" s="14" customFormat="1" ht="10.199999999999999">
      <c r="B173" s="200"/>
      <c r="C173" s="201"/>
      <c r="D173" s="187" t="s">
        <v>153</v>
      </c>
      <c r="E173" s="202" t="s">
        <v>26</v>
      </c>
      <c r="F173" s="203" t="s">
        <v>262</v>
      </c>
      <c r="G173" s="201"/>
      <c r="H173" s="204">
        <v>1472.08</v>
      </c>
      <c r="I173" s="201"/>
      <c r="J173" s="201"/>
      <c r="K173" s="201"/>
      <c r="L173" s="205"/>
      <c r="M173" s="206"/>
      <c r="N173" s="207"/>
      <c r="O173" s="207"/>
      <c r="P173" s="207"/>
      <c r="Q173" s="207"/>
      <c r="R173" s="207"/>
      <c r="S173" s="207"/>
      <c r="T173" s="208"/>
      <c r="AT173" s="209" t="s">
        <v>153</v>
      </c>
      <c r="AU173" s="209" t="s">
        <v>82</v>
      </c>
      <c r="AV173" s="14" t="s">
        <v>82</v>
      </c>
      <c r="AW173" s="14" t="s">
        <v>33</v>
      </c>
      <c r="AX173" s="14" t="s">
        <v>80</v>
      </c>
      <c r="AY173" s="209" t="s">
        <v>142</v>
      </c>
    </row>
    <row r="174" spans="1:65" s="2" customFormat="1" ht="16.5" customHeight="1">
      <c r="A174" s="31"/>
      <c r="B174" s="32"/>
      <c r="C174" s="175" t="s">
        <v>8</v>
      </c>
      <c r="D174" s="175" t="s">
        <v>144</v>
      </c>
      <c r="E174" s="176" t="s">
        <v>263</v>
      </c>
      <c r="F174" s="177" t="s">
        <v>264</v>
      </c>
      <c r="G174" s="178" t="s">
        <v>235</v>
      </c>
      <c r="H174" s="179">
        <v>380</v>
      </c>
      <c r="I174" s="180">
        <v>500</v>
      </c>
      <c r="J174" s="180">
        <f>ROUND(I174*H174,2)</f>
        <v>190000</v>
      </c>
      <c r="K174" s="177" t="s">
        <v>148</v>
      </c>
      <c r="L174" s="36"/>
      <c r="M174" s="181" t="s">
        <v>26</v>
      </c>
      <c r="N174" s="182" t="s">
        <v>45</v>
      </c>
      <c r="O174" s="183">
        <v>1.7130000000000001</v>
      </c>
      <c r="P174" s="183">
        <f>O174*H174</f>
        <v>650.94000000000005</v>
      </c>
      <c r="Q174" s="183">
        <v>0</v>
      </c>
      <c r="R174" s="183">
        <f>Q174*H174</f>
        <v>0</v>
      </c>
      <c r="S174" s="183">
        <v>0</v>
      </c>
      <c r="T174" s="184">
        <f>S174*H174</f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185" t="s">
        <v>149</v>
      </c>
      <c r="AT174" s="185" t="s">
        <v>144</v>
      </c>
      <c r="AU174" s="185" t="s">
        <v>82</v>
      </c>
      <c r="AY174" s="17" t="s">
        <v>142</v>
      </c>
      <c r="BE174" s="186">
        <f>IF(N174="základní",J174,0)</f>
        <v>0</v>
      </c>
      <c r="BF174" s="186">
        <f>IF(N174="snížená",J174,0)</f>
        <v>0</v>
      </c>
      <c r="BG174" s="186">
        <f>IF(N174="zákl. přenesená",J174,0)</f>
        <v>190000</v>
      </c>
      <c r="BH174" s="186">
        <f>IF(N174="sníž. přenesená",J174,0)</f>
        <v>0</v>
      </c>
      <c r="BI174" s="186">
        <f>IF(N174="nulová",J174,0)</f>
        <v>0</v>
      </c>
      <c r="BJ174" s="17" t="s">
        <v>149</v>
      </c>
      <c r="BK174" s="186">
        <f>ROUND(I174*H174,2)</f>
        <v>190000</v>
      </c>
      <c r="BL174" s="17" t="s">
        <v>149</v>
      </c>
      <c r="BM174" s="185" t="s">
        <v>265</v>
      </c>
    </row>
    <row r="175" spans="1:65" s="2" customFormat="1" ht="10.199999999999999">
      <c r="A175" s="31"/>
      <c r="B175" s="32"/>
      <c r="C175" s="33"/>
      <c r="D175" s="187" t="s">
        <v>151</v>
      </c>
      <c r="E175" s="33"/>
      <c r="F175" s="188" t="s">
        <v>266</v>
      </c>
      <c r="G175" s="33"/>
      <c r="H175" s="33"/>
      <c r="I175" s="33"/>
      <c r="J175" s="33"/>
      <c r="K175" s="33"/>
      <c r="L175" s="36"/>
      <c r="M175" s="189"/>
      <c r="N175" s="190"/>
      <c r="O175" s="62"/>
      <c r="P175" s="62"/>
      <c r="Q175" s="62"/>
      <c r="R175" s="62"/>
      <c r="S175" s="62"/>
      <c r="T175" s="63"/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T175" s="17" t="s">
        <v>151</v>
      </c>
      <c r="AU175" s="17" t="s">
        <v>82</v>
      </c>
    </row>
    <row r="176" spans="1:65" s="13" customFormat="1" ht="10.199999999999999">
      <c r="B176" s="191"/>
      <c r="C176" s="192"/>
      <c r="D176" s="187" t="s">
        <v>153</v>
      </c>
      <c r="E176" s="193" t="s">
        <v>26</v>
      </c>
      <c r="F176" s="194" t="s">
        <v>267</v>
      </c>
      <c r="G176" s="192"/>
      <c r="H176" s="193" t="s">
        <v>26</v>
      </c>
      <c r="I176" s="192"/>
      <c r="J176" s="192"/>
      <c r="K176" s="192"/>
      <c r="L176" s="195"/>
      <c r="M176" s="196"/>
      <c r="N176" s="197"/>
      <c r="O176" s="197"/>
      <c r="P176" s="197"/>
      <c r="Q176" s="197"/>
      <c r="R176" s="197"/>
      <c r="S176" s="197"/>
      <c r="T176" s="198"/>
      <c r="AT176" s="199" t="s">
        <v>153</v>
      </c>
      <c r="AU176" s="199" t="s">
        <v>82</v>
      </c>
      <c r="AV176" s="13" t="s">
        <v>80</v>
      </c>
      <c r="AW176" s="13" t="s">
        <v>33</v>
      </c>
      <c r="AX176" s="13" t="s">
        <v>72</v>
      </c>
      <c r="AY176" s="199" t="s">
        <v>142</v>
      </c>
    </row>
    <row r="177" spans="1:65" s="14" customFormat="1" ht="10.199999999999999">
      <c r="B177" s="200"/>
      <c r="C177" s="201"/>
      <c r="D177" s="187" t="s">
        <v>153</v>
      </c>
      <c r="E177" s="202" t="s">
        <v>26</v>
      </c>
      <c r="F177" s="203" t="s">
        <v>268</v>
      </c>
      <c r="G177" s="201"/>
      <c r="H177" s="204">
        <v>380</v>
      </c>
      <c r="I177" s="201"/>
      <c r="J177" s="201"/>
      <c r="K177" s="201"/>
      <c r="L177" s="205"/>
      <c r="M177" s="206"/>
      <c r="N177" s="207"/>
      <c r="O177" s="207"/>
      <c r="P177" s="207"/>
      <c r="Q177" s="207"/>
      <c r="R177" s="207"/>
      <c r="S177" s="207"/>
      <c r="T177" s="208"/>
      <c r="AT177" s="209" t="s">
        <v>153</v>
      </c>
      <c r="AU177" s="209" t="s">
        <v>82</v>
      </c>
      <c r="AV177" s="14" t="s">
        <v>82</v>
      </c>
      <c r="AW177" s="14" t="s">
        <v>33</v>
      </c>
      <c r="AX177" s="14" t="s">
        <v>80</v>
      </c>
      <c r="AY177" s="209" t="s">
        <v>142</v>
      </c>
    </row>
    <row r="178" spans="1:65" s="2" customFormat="1" ht="16.5" customHeight="1">
      <c r="A178" s="31"/>
      <c r="B178" s="32"/>
      <c r="C178" s="175" t="s">
        <v>269</v>
      </c>
      <c r="D178" s="175" t="s">
        <v>144</v>
      </c>
      <c r="E178" s="176" t="s">
        <v>270</v>
      </c>
      <c r="F178" s="177" t="s">
        <v>271</v>
      </c>
      <c r="G178" s="178" t="s">
        <v>235</v>
      </c>
      <c r="H178" s="179">
        <v>2490</v>
      </c>
      <c r="I178" s="180">
        <v>0.71</v>
      </c>
      <c r="J178" s="180">
        <f>ROUND(I178*H178,2)</f>
        <v>1767.9</v>
      </c>
      <c r="K178" s="177" t="s">
        <v>148</v>
      </c>
      <c r="L178" s="36"/>
      <c r="M178" s="181" t="s">
        <v>26</v>
      </c>
      <c r="N178" s="182" t="s">
        <v>45</v>
      </c>
      <c r="O178" s="183">
        <v>1E-3</v>
      </c>
      <c r="P178" s="183">
        <f>O178*H178</f>
        <v>2.4900000000000002</v>
      </c>
      <c r="Q178" s="183">
        <v>0</v>
      </c>
      <c r="R178" s="183">
        <f>Q178*H178</f>
        <v>0</v>
      </c>
      <c r="S178" s="183">
        <v>0</v>
      </c>
      <c r="T178" s="184">
        <f>S178*H178</f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85" t="s">
        <v>149</v>
      </c>
      <c r="AT178" s="185" t="s">
        <v>144</v>
      </c>
      <c r="AU178" s="185" t="s">
        <v>82</v>
      </c>
      <c r="AY178" s="17" t="s">
        <v>142</v>
      </c>
      <c r="BE178" s="186">
        <f>IF(N178="základní",J178,0)</f>
        <v>0</v>
      </c>
      <c r="BF178" s="186">
        <f>IF(N178="snížená",J178,0)</f>
        <v>0</v>
      </c>
      <c r="BG178" s="186">
        <f>IF(N178="zákl. přenesená",J178,0)</f>
        <v>1767.9</v>
      </c>
      <c r="BH178" s="186">
        <f>IF(N178="sníž. přenesená",J178,0)</f>
        <v>0</v>
      </c>
      <c r="BI178" s="186">
        <f>IF(N178="nulová",J178,0)</f>
        <v>0</v>
      </c>
      <c r="BJ178" s="17" t="s">
        <v>149</v>
      </c>
      <c r="BK178" s="186">
        <f>ROUND(I178*H178,2)</f>
        <v>1767.9</v>
      </c>
      <c r="BL178" s="17" t="s">
        <v>149</v>
      </c>
      <c r="BM178" s="185" t="s">
        <v>272</v>
      </c>
    </row>
    <row r="179" spans="1:65" s="2" customFormat="1" ht="10.199999999999999">
      <c r="A179" s="31"/>
      <c r="B179" s="32"/>
      <c r="C179" s="33"/>
      <c r="D179" s="187" t="s">
        <v>151</v>
      </c>
      <c r="E179" s="33"/>
      <c r="F179" s="188" t="s">
        <v>273</v>
      </c>
      <c r="G179" s="33"/>
      <c r="H179" s="33"/>
      <c r="I179" s="33"/>
      <c r="J179" s="33"/>
      <c r="K179" s="33"/>
      <c r="L179" s="36"/>
      <c r="M179" s="189"/>
      <c r="N179" s="190"/>
      <c r="O179" s="62"/>
      <c r="P179" s="62"/>
      <c r="Q179" s="62"/>
      <c r="R179" s="62"/>
      <c r="S179" s="62"/>
      <c r="T179" s="63"/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T179" s="17" t="s">
        <v>151</v>
      </c>
      <c r="AU179" s="17" t="s">
        <v>82</v>
      </c>
    </row>
    <row r="180" spans="1:65" s="13" customFormat="1" ht="10.199999999999999">
      <c r="B180" s="191"/>
      <c r="C180" s="192"/>
      <c r="D180" s="187" t="s">
        <v>153</v>
      </c>
      <c r="E180" s="193" t="s">
        <v>26</v>
      </c>
      <c r="F180" s="194" t="s">
        <v>274</v>
      </c>
      <c r="G180" s="192"/>
      <c r="H180" s="193" t="s">
        <v>26</v>
      </c>
      <c r="I180" s="192"/>
      <c r="J180" s="192"/>
      <c r="K180" s="192"/>
      <c r="L180" s="195"/>
      <c r="M180" s="196"/>
      <c r="N180" s="197"/>
      <c r="O180" s="197"/>
      <c r="P180" s="197"/>
      <c r="Q180" s="197"/>
      <c r="R180" s="197"/>
      <c r="S180" s="197"/>
      <c r="T180" s="198"/>
      <c r="AT180" s="199" t="s">
        <v>153</v>
      </c>
      <c r="AU180" s="199" t="s">
        <v>82</v>
      </c>
      <c r="AV180" s="13" t="s">
        <v>80</v>
      </c>
      <c r="AW180" s="13" t="s">
        <v>33</v>
      </c>
      <c r="AX180" s="13" t="s">
        <v>72</v>
      </c>
      <c r="AY180" s="199" t="s">
        <v>142</v>
      </c>
    </row>
    <row r="181" spans="1:65" s="14" customFormat="1" ht="10.199999999999999">
      <c r="B181" s="200"/>
      <c r="C181" s="201"/>
      <c r="D181" s="187" t="s">
        <v>153</v>
      </c>
      <c r="E181" s="202" t="s">
        <v>26</v>
      </c>
      <c r="F181" s="203" t="s">
        <v>275</v>
      </c>
      <c r="G181" s="201"/>
      <c r="H181" s="204">
        <v>2490</v>
      </c>
      <c r="I181" s="201"/>
      <c r="J181" s="201"/>
      <c r="K181" s="201"/>
      <c r="L181" s="205"/>
      <c r="M181" s="206"/>
      <c r="N181" s="207"/>
      <c r="O181" s="207"/>
      <c r="P181" s="207"/>
      <c r="Q181" s="207"/>
      <c r="R181" s="207"/>
      <c r="S181" s="207"/>
      <c r="T181" s="208"/>
      <c r="AT181" s="209" t="s">
        <v>153</v>
      </c>
      <c r="AU181" s="209" t="s">
        <v>82</v>
      </c>
      <c r="AV181" s="14" t="s">
        <v>82</v>
      </c>
      <c r="AW181" s="14" t="s">
        <v>33</v>
      </c>
      <c r="AX181" s="14" t="s">
        <v>80</v>
      </c>
      <c r="AY181" s="209" t="s">
        <v>142</v>
      </c>
    </row>
    <row r="182" spans="1:65" s="12" customFormat="1" ht="20.85" customHeight="1">
      <c r="B182" s="160"/>
      <c r="C182" s="161"/>
      <c r="D182" s="162" t="s">
        <v>71</v>
      </c>
      <c r="E182" s="173" t="s">
        <v>276</v>
      </c>
      <c r="F182" s="173" t="s">
        <v>277</v>
      </c>
      <c r="G182" s="161"/>
      <c r="H182" s="161"/>
      <c r="I182" s="161"/>
      <c r="J182" s="174">
        <f>BK182</f>
        <v>29568.080000000002</v>
      </c>
      <c r="K182" s="161"/>
      <c r="L182" s="165"/>
      <c r="M182" s="166"/>
      <c r="N182" s="167"/>
      <c r="O182" s="167"/>
      <c r="P182" s="168">
        <f>SUM(P183:P197)</f>
        <v>17.510919999999999</v>
      </c>
      <c r="Q182" s="167"/>
      <c r="R182" s="168">
        <f>SUM(R183:R197)</f>
        <v>2.0012000000000002E-2</v>
      </c>
      <c r="S182" s="167"/>
      <c r="T182" s="169">
        <f>SUM(T183:T197)</f>
        <v>0</v>
      </c>
      <c r="AR182" s="170" t="s">
        <v>80</v>
      </c>
      <c r="AT182" s="171" t="s">
        <v>71</v>
      </c>
      <c r="AU182" s="171" t="s">
        <v>82</v>
      </c>
      <c r="AY182" s="170" t="s">
        <v>142</v>
      </c>
      <c r="BK182" s="172">
        <f>SUM(BK183:BK197)</f>
        <v>29568.080000000002</v>
      </c>
    </row>
    <row r="183" spans="1:65" s="2" customFormat="1" ht="16.5" customHeight="1">
      <c r="A183" s="31"/>
      <c r="B183" s="32"/>
      <c r="C183" s="175" t="s">
        <v>278</v>
      </c>
      <c r="D183" s="175" t="s">
        <v>144</v>
      </c>
      <c r="E183" s="176" t="s">
        <v>279</v>
      </c>
      <c r="F183" s="177" t="s">
        <v>280</v>
      </c>
      <c r="G183" s="178" t="s">
        <v>235</v>
      </c>
      <c r="H183" s="179">
        <v>2501.56</v>
      </c>
      <c r="I183" s="180">
        <v>5.82</v>
      </c>
      <c r="J183" s="180">
        <f>ROUND(I183*H183,2)</f>
        <v>14559.08</v>
      </c>
      <c r="K183" s="177" t="s">
        <v>26</v>
      </c>
      <c r="L183" s="36"/>
      <c r="M183" s="181" t="s">
        <v>26</v>
      </c>
      <c r="N183" s="182" t="s">
        <v>45</v>
      </c>
      <c r="O183" s="183">
        <v>7.0000000000000001E-3</v>
      </c>
      <c r="P183" s="183">
        <f>O183*H183</f>
        <v>17.510919999999999</v>
      </c>
      <c r="Q183" s="183">
        <v>0</v>
      </c>
      <c r="R183" s="183">
        <f>Q183*H183</f>
        <v>0</v>
      </c>
      <c r="S183" s="183">
        <v>0</v>
      </c>
      <c r="T183" s="184">
        <f>S183*H183</f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185" t="s">
        <v>149</v>
      </c>
      <c r="AT183" s="185" t="s">
        <v>144</v>
      </c>
      <c r="AU183" s="185" t="s">
        <v>162</v>
      </c>
      <c r="AY183" s="17" t="s">
        <v>142</v>
      </c>
      <c r="BE183" s="186">
        <f>IF(N183="základní",J183,0)</f>
        <v>0</v>
      </c>
      <c r="BF183" s="186">
        <f>IF(N183="snížená",J183,0)</f>
        <v>0</v>
      </c>
      <c r="BG183" s="186">
        <f>IF(N183="zákl. přenesená",J183,0)</f>
        <v>14559.08</v>
      </c>
      <c r="BH183" s="186">
        <f>IF(N183="sníž. přenesená",J183,0)</f>
        <v>0</v>
      </c>
      <c r="BI183" s="186">
        <f>IF(N183="nulová",J183,0)</f>
        <v>0</v>
      </c>
      <c r="BJ183" s="17" t="s">
        <v>149</v>
      </c>
      <c r="BK183" s="186">
        <f>ROUND(I183*H183,2)</f>
        <v>14559.08</v>
      </c>
      <c r="BL183" s="17" t="s">
        <v>149</v>
      </c>
      <c r="BM183" s="185" t="s">
        <v>281</v>
      </c>
    </row>
    <row r="184" spans="1:65" s="2" customFormat="1" ht="19.2">
      <c r="A184" s="31"/>
      <c r="B184" s="32"/>
      <c r="C184" s="33"/>
      <c r="D184" s="187" t="s">
        <v>151</v>
      </c>
      <c r="E184" s="33"/>
      <c r="F184" s="188" t="s">
        <v>282</v>
      </c>
      <c r="G184" s="33"/>
      <c r="H184" s="33"/>
      <c r="I184" s="33"/>
      <c r="J184" s="33"/>
      <c r="K184" s="33"/>
      <c r="L184" s="36"/>
      <c r="M184" s="189"/>
      <c r="N184" s="190"/>
      <c r="O184" s="62"/>
      <c r="P184" s="62"/>
      <c r="Q184" s="62"/>
      <c r="R184" s="62"/>
      <c r="S184" s="62"/>
      <c r="T184" s="63"/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T184" s="17" t="s">
        <v>151</v>
      </c>
      <c r="AU184" s="17" t="s">
        <v>162</v>
      </c>
    </row>
    <row r="185" spans="1:65" s="13" customFormat="1" ht="10.199999999999999">
      <c r="B185" s="191"/>
      <c r="C185" s="192"/>
      <c r="D185" s="187" t="s">
        <v>153</v>
      </c>
      <c r="E185" s="193" t="s">
        <v>26</v>
      </c>
      <c r="F185" s="194" t="s">
        <v>283</v>
      </c>
      <c r="G185" s="192"/>
      <c r="H185" s="193" t="s">
        <v>26</v>
      </c>
      <c r="I185" s="192"/>
      <c r="J185" s="192"/>
      <c r="K185" s="192"/>
      <c r="L185" s="195"/>
      <c r="M185" s="196"/>
      <c r="N185" s="197"/>
      <c r="O185" s="197"/>
      <c r="P185" s="197"/>
      <c r="Q185" s="197"/>
      <c r="R185" s="197"/>
      <c r="S185" s="197"/>
      <c r="T185" s="198"/>
      <c r="AT185" s="199" t="s">
        <v>153</v>
      </c>
      <c r="AU185" s="199" t="s">
        <v>162</v>
      </c>
      <c r="AV185" s="13" t="s">
        <v>80</v>
      </c>
      <c r="AW185" s="13" t="s">
        <v>33</v>
      </c>
      <c r="AX185" s="13" t="s">
        <v>72</v>
      </c>
      <c r="AY185" s="199" t="s">
        <v>142</v>
      </c>
    </row>
    <row r="186" spans="1:65" s="13" customFormat="1" ht="10.199999999999999">
      <c r="B186" s="191"/>
      <c r="C186" s="192"/>
      <c r="D186" s="187" t="s">
        <v>153</v>
      </c>
      <c r="E186" s="193" t="s">
        <v>26</v>
      </c>
      <c r="F186" s="194" t="s">
        <v>284</v>
      </c>
      <c r="G186" s="192"/>
      <c r="H186" s="193" t="s">
        <v>26</v>
      </c>
      <c r="I186" s="192"/>
      <c r="J186" s="192"/>
      <c r="K186" s="192"/>
      <c r="L186" s="195"/>
      <c r="M186" s="196"/>
      <c r="N186" s="197"/>
      <c r="O186" s="197"/>
      <c r="P186" s="197"/>
      <c r="Q186" s="197"/>
      <c r="R186" s="197"/>
      <c r="S186" s="197"/>
      <c r="T186" s="198"/>
      <c r="AT186" s="199" t="s">
        <v>153</v>
      </c>
      <c r="AU186" s="199" t="s">
        <v>162</v>
      </c>
      <c r="AV186" s="13" t="s">
        <v>80</v>
      </c>
      <c r="AW186" s="13" t="s">
        <v>33</v>
      </c>
      <c r="AX186" s="13" t="s">
        <v>72</v>
      </c>
      <c r="AY186" s="199" t="s">
        <v>142</v>
      </c>
    </row>
    <row r="187" spans="1:65" s="14" customFormat="1" ht="10.199999999999999">
      <c r="B187" s="200"/>
      <c r="C187" s="201"/>
      <c r="D187" s="187" t="s">
        <v>153</v>
      </c>
      <c r="E187" s="202" t="s">
        <v>26</v>
      </c>
      <c r="F187" s="203" t="s">
        <v>275</v>
      </c>
      <c r="G187" s="201"/>
      <c r="H187" s="204">
        <v>2490</v>
      </c>
      <c r="I187" s="201"/>
      <c r="J187" s="201"/>
      <c r="K187" s="201"/>
      <c r="L187" s="205"/>
      <c r="M187" s="206"/>
      <c r="N187" s="207"/>
      <c r="O187" s="207"/>
      <c r="P187" s="207"/>
      <c r="Q187" s="207"/>
      <c r="R187" s="207"/>
      <c r="S187" s="207"/>
      <c r="T187" s="208"/>
      <c r="AT187" s="209" t="s">
        <v>153</v>
      </c>
      <c r="AU187" s="209" t="s">
        <v>162</v>
      </c>
      <c r="AV187" s="14" t="s">
        <v>82</v>
      </c>
      <c r="AW187" s="14" t="s">
        <v>33</v>
      </c>
      <c r="AX187" s="14" t="s">
        <v>72</v>
      </c>
      <c r="AY187" s="209" t="s">
        <v>142</v>
      </c>
    </row>
    <row r="188" spans="1:65" s="13" customFormat="1" ht="10.199999999999999">
      <c r="B188" s="191"/>
      <c r="C188" s="192"/>
      <c r="D188" s="187" t="s">
        <v>153</v>
      </c>
      <c r="E188" s="193" t="s">
        <v>26</v>
      </c>
      <c r="F188" s="194" t="s">
        <v>243</v>
      </c>
      <c r="G188" s="192"/>
      <c r="H188" s="193" t="s">
        <v>26</v>
      </c>
      <c r="I188" s="192"/>
      <c r="J188" s="192"/>
      <c r="K188" s="192"/>
      <c r="L188" s="195"/>
      <c r="M188" s="196"/>
      <c r="N188" s="197"/>
      <c r="O188" s="197"/>
      <c r="P188" s="197"/>
      <c r="Q188" s="197"/>
      <c r="R188" s="197"/>
      <c r="S188" s="197"/>
      <c r="T188" s="198"/>
      <c r="AT188" s="199" t="s">
        <v>153</v>
      </c>
      <c r="AU188" s="199" t="s">
        <v>162</v>
      </c>
      <c r="AV188" s="13" t="s">
        <v>80</v>
      </c>
      <c r="AW188" s="13" t="s">
        <v>33</v>
      </c>
      <c r="AX188" s="13" t="s">
        <v>72</v>
      </c>
      <c r="AY188" s="199" t="s">
        <v>142</v>
      </c>
    </row>
    <row r="189" spans="1:65" s="14" customFormat="1" ht="10.199999999999999">
      <c r="B189" s="200"/>
      <c r="C189" s="201"/>
      <c r="D189" s="187" t="s">
        <v>153</v>
      </c>
      <c r="E189" s="202" t="s">
        <v>26</v>
      </c>
      <c r="F189" s="203" t="s">
        <v>244</v>
      </c>
      <c r="G189" s="201"/>
      <c r="H189" s="204">
        <v>10</v>
      </c>
      <c r="I189" s="201"/>
      <c r="J189" s="201"/>
      <c r="K189" s="201"/>
      <c r="L189" s="205"/>
      <c r="M189" s="206"/>
      <c r="N189" s="207"/>
      <c r="O189" s="207"/>
      <c r="P189" s="207"/>
      <c r="Q189" s="207"/>
      <c r="R189" s="207"/>
      <c r="S189" s="207"/>
      <c r="T189" s="208"/>
      <c r="AT189" s="209" t="s">
        <v>153</v>
      </c>
      <c r="AU189" s="209" t="s">
        <v>162</v>
      </c>
      <c r="AV189" s="14" t="s">
        <v>82</v>
      </c>
      <c r="AW189" s="14" t="s">
        <v>33</v>
      </c>
      <c r="AX189" s="14" t="s">
        <v>72</v>
      </c>
      <c r="AY189" s="209" t="s">
        <v>142</v>
      </c>
    </row>
    <row r="190" spans="1:65" s="13" customFormat="1" ht="10.199999999999999">
      <c r="B190" s="191"/>
      <c r="C190" s="192"/>
      <c r="D190" s="187" t="s">
        <v>153</v>
      </c>
      <c r="E190" s="193" t="s">
        <v>26</v>
      </c>
      <c r="F190" s="194" t="s">
        <v>245</v>
      </c>
      <c r="G190" s="192"/>
      <c r="H190" s="193" t="s">
        <v>26</v>
      </c>
      <c r="I190" s="192"/>
      <c r="J190" s="192"/>
      <c r="K190" s="192"/>
      <c r="L190" s="195"/>
      <c r="M190" s="196"/>
      <c r="N190" s="197"/>
      <c r="O190" s="197"/>
      <c r="P190" s="197"/>
      <c r="Q190" s="197"/>
      <c r="R190" s="197"/>
      <c r="S190" s="197"/>
      <c r="T190" s="198"/>
      <c r="AT190" s="199" t="s">
        <v>153</v>
      </c>
      <c r="AU190" s="199" t="s">
        <v>162</v>
      </c>
      <c r="AV190" s="13" t="s">
        <v>80</v>
      </c>
      <c r="AW190" s="13" t="s">
        <v>33</v>
      </c>
      <c r="AX190" s="13" t="s">
        <v>72</v>
      </c>
      <c r="AY190" s="199" t="s">
        <v>142</v>
      </c>
    </row>
    <row r="191" spans="1:65" s="14" customFormat="1" ht="10.199999999999999">
      <c r="B191" s="200"/>
      <c r="C191" s="201"/>
      <c r="D191" s="187" t="s">
        <v>153</v>
      </c>
      <c r="E191" s="202" t="s">
        <v>26</v>
      </c>
      <c r="F191" s="203" t="s">
        <v>246</v>
      </c>
      <c r="G191" s="201"/>
      <c r="H191" s="204">
        <v>1.56</v>
      </c>
      <c r="I191" s="201"/>
      <c r="J191" s="201"/>
      <c r="K191" s="201"/>
      <c r="L191" s="205"/>
      <c r="M191" s="206"/>
      <c r="N191" s="207"/>
      <c r="O191" s="207"/>
      <c r="P191" s="207"/>
      <c r="Q191" s="207"/>
      <c r="R191" s="207"/>
      <c r="S191" s="207"/>
      <c r="T191" s="208"/>
      <c r="AT191" s="209" t="s">
        <v>153</v>
      </c>
      <c r="AU191" s="209" t="s">
        <v>162</v>
      </c>
      <c r="AV191" s="14" t="s">
        <v>82</v>
      </c>
      <c r="AW191" s="14" t="s">
        <v>33</v>
      </c>
      <c r="AX191" s="14" t="s">
        <v>72</v>
      </c>
      <c r="AY191" s="209" t="s">
        <v>142</v>
      </c>
    </row>
    <row r="192" spans="1:65" s="15" customFormat="1" ht="10.199999999999999">
      <c r="B192" s="210"/>
      <c r="C192" s="211"/>
      <c r="D192" s="187" t="s">
        <v>153</v>
      </c>
      <c r="E192" s="212" t="s">
        <v>26</v>
      </c>
      <c r="F192" s="213" t="s">
        <v>177</v>
      </c>
      <c r="G192" s="211"/>
      <c r="H192" s="214">
        <v>2501.56</v>
      </c>
      <c r="I192" s="211"/>
      <c r="J192" s="211"/>
      <c r="K192" s="211"/>
      <c r="L192" s="215"/>
      <c r="M192" s="216"/>
      <c r="N192" s="217"/>
      <c r="O192" s="217"/>
      <c r="P192" s="217"/>
      <c r="Q192" s="217"/>
      <c r="R192" s="217"/>
      <c r="S192" s="217"/>
      <c r="T192" s="218"/>
      <c r="AT192" s="219" t="s">
        <v>153</v>
      </c>
      <c r="AU192" s="219" t="s">
        <v>162</v>
      </c>
      <c r="AV192" s="15" t="s">
        <v>149</v>
      </c>
      <c r="AW192" s="15" t="s">
        <v>33</v>
      </c>
      <c r="AX192" s="15" t="s">
        <v>80</v>
      </c>
      <c r="AY192" s="219" t="s">
        <v>142</v>
      </c>
    </row>
    <row r="193" spans="1:65" s="2" customFormat="1" ht="16.5" customHeight="1">
      <c r="A193" s="31"/>
      <c r="B193" s="32"/>
      <c r="C193" s="220" t="s">
        <v>276</v>
      </c>
      <c r="D193" s="220" t="s">
        <v>285</v>
      </c>
      <c r="E193" s="221" t="s">
        <v>286</v>
      </c>
      <c r="F193" s="222" t="s">
        <v>287</v>
      </c>
      <c r="G193" s="223" t="s">
        <v>288</v>
      </c>
      <c r="H193" s="224">
        <v>20.012</v>
      </c>
      <c r="I193" s="225">
        <v>750</v>
      </c>
      <c r="J193" s="225">
        <f>ROUND(I193*H193,2)</f>
        <v>15009</v>
      </c>
      <c r="K193" s="222" t="s">
        <v>26</v>
      </c>
      <c r="L193" s="226"/>
      <c r="M193" s="227" t="s">
        <v>26</v>
      </c>
      <c r="N193" s="228" t="s">
        <v>45</v>
      </c>
      <c r="O193" s="183">
        <v>0</v>
      </c>
      <c r="P193" s="183">
        <f>O193*H193</f>
        <v>0</v>
      </c>
      <c r="Q193" s="183">
        <v>1E-3</v>
      </c>
      <c r="R193" s="183">
        <f>Q193*H193</f>
        <v>2.0012000000000002E-2</v>
      </c>
      <c r="S193" s="183">
        <v>0</v>
      </c>
      <c r="T193" s="184">
        <f>S193*H193</f>
        <v>0</v>
      </c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185" t="s">
        <v>206</v>
      </c>
      <c r="AT193" s="185" t="s">
        <v>285</v>
      </c>
      <c r="AU193" s="185" t="s">
        <v>162</v>
      </c>
      <c r="AY193" s="17" t="s">
        <v>142</v>
      </c>
      <c r="BE193" s="186">
        <f>IF(N193="základní",J193,0)</f>
        <v>0</v>
      </c>
      <c r="BF193" s="186">
        <f>IF(N193="snížená",J193,0)</f>
        <v>0</v>
      </c>
      <c r="BG193" s="186">
        <f>IF(N193="zákl. přenesená",J193,0)</f>
        <v>15009</v>
      </c>
      <c r="BH193" s="186">
        <f>IF(N193="sníž. přenesená",J193,0)</f>
        <v>0</v>
      </c>
      <c r="BI193" s="186">
        <f>IF(N193="nulová",J193,0)</f>
        <v>0</v>
      </c>
      <c r="BJ193" s="17" t="s">
        <v>149</v>
      </c>
      <c r="BK193" s="186">
        <f>ROUND(I193*H193,2)</f>
        <v>15009</v>
      </c>
      <c r="BL193" s="17" t="s">
        <v>149</v>
      </c>
      <c r="BM193" s="185" t="s">
        <v>289</v>
      </c>
    </row>
    <row r="194" spans="1:65" s="2" customFormat="1" ht="10.199999999999999">
      <c r="A194" s="31"/>
      <c r="B194" s="32"/>
      <c r="C194" s="33"/>
      <c r="D194" s="187" t="s">
        <v>151</v>
      </c>
      <c r="E194" s="33"/>
      <c r="F194" s="188" t="s">
        <v>287</v>
      </c>
      <c r="G194" s="33"/>
      <c r="H194" s="33"/>
      <c r="I194" s="33"/>
      <c r="J194" s="33"/>
      <c r="K194" s="33"/>
      <c r="L194" s="36"/>
      <c r="M194" s="189"/>
      <c r="N194" s="190"/>
      <c r="O194" s="62"/>
      <c r="P194" s="62"/>
      <c r="Q194" s="62"/>
      <c r="R194" s="62"/>
      <c r="S194" s="62"/>
      <c r="T194" s="63"/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T194" s="17" t="s">
        <v>151</v>
      </c>
      <c r="AU194" s="17" t="s">
        <v>162</v>
      </c>
    </row>
    <row r="195" spans="1:65" s="13" customFormat="1" ht="10.199999999999999">
      <c r="B195" s="191"/>
      <c r="C195" s="192"/>
      <c r="D195" s="187" t="s">
        <v>153</v>
      </c>
      <c r="E195" s="193" t="s">
        <v>26</v>
      </c>
      <c r="F195" s="194" t="s">
        <v>290</v>
      </c>
      <c r="G195" s="192"/>
      <c r="H195" s="193" t="s">
        <v>26</v>
      </c>
      <c r="I195" s="192"/>
      <c r="J195" s="192"/>
      <c r="K195" s="192"/>
      <c r="L195" s="195"/>
      <c r="M195" s="196"/>
      <c r="N195" s="197"/>
      <c r="O195" s="197"/>
      <c r="P195" s="197"/>
      <c r="Q195" s="197"/>
      <c r="R195" s="197"/>
      <c r="S195" s="197"/>
      <c r="T195" s="198"/>
      <c r="AT195" s="199" t="s">
        <v>153</v>
      </c>
      <c r="AU195" s="199" t="s">
        <v>162</v>
      </c>
      <c r="AV195" s="13" t="s">
        <v>80</v>
      </c>
      <c r="AW195" s="13" t="s">
        <v>33</v>
      </c>
      <c r="AX195" s="13" t="s">
        <v>72</v>
      </c>
      <c r="AY195" s="199" t="s">
        <v>142</v>
      </c>
    </row>
    <row r="196" spans="1:65" s="14" customFormat="1" ht="10.199999999999999">
      <c r="B196" s="200"/>
      <c r="C196" s="201"/>
      <c r="D196" s="187" t="s">
        <v>153</v>
      </c>
      <c r="E196" s="202" t="s">
        <v>26</v>
      </c>
      <c r="F196" s="203" t="s">
        <v>291</v>
      </c>
      <c r="G196" s="201"/>
      <c r="H196" s="204">
        <v>2501.56</v>
      </c>
      <c r="I196" s="201"/>
      <c r="J196" s="201"/>
      <c r="K196" s="201"/>
      <c r="L196" s="205"/>
      <c r="M196" s="206"/>
      <c r="N196" s="207"/>
      <c r="O196" s="207"/>
      <c r="P196" s="207"/>
      <c r="Q196" s="207"/>
      <c r="R196" s="207"/>
      <c r="S196" s="207"/>
      <c r="T196" s="208"/>
      <c r="AT196" s="209" t="s">
        <v>153</v>
      </c>
      <c r="AU196" s="209" t="s">
        <v>162</v>
      </c>
      <c r="AV196" s="14" t="s">
        <v>82</v>
      </c>
      <c r="AW196" s="14" t="s">
        <v>33</v>
      </c>
      <c r="AX196" s="14" t="s">
        <v>80</v>
      </c>
      <c r="AY196" s="209" t="s">
        <v>142</v>
      </c>
    </row>
    <row r="197" spans="1:65" s="14" customFormat="1" ht="10.199999999999999">
      <c r="B197" s="200"/>
      <c r="C197" s="201"/>
      <c r="D197" s="187" t="s">
        <v>153</v>
      </c>
      <c r="E197" s="201"/>
      <c r="F197" s="203" t="s">
        <v>292</v>
      </c>
      <c r="G197" s="201"/>
      <c r="H197" s="204">
        <v>20.012</v>
      </c>
      <c r="I197" s="201"/>
      <c r="J197" s="201"/>
      <c r="K197" s="201"/>
      <c r="L197" s="205"/>
      <c r="M197" s="206"/>
      <c r="N197" s="207"/>
      <c r="O197" s="207"/>
      <c r="P197" s="207"/>
      <c r="Q197" s="207"/>
      <c r="R197" s="207"/>
      <c r="S197" s="207"/>
      <c r="T197" s="208"/>
      <c r="AT197" s="209" t="s">
        <v>153</v>
      </c>
      <c r="AU197" s="209" t="s">
        <v>162</v>
      </c>
      <c r="AV197" s="14" t="s">
        <v>82</v>
      </c>
      <c r="AW197" s="14" t="s">
        <v>4</v>
      </c>
      <c r="AX197" s="14" t="s">
        <v>80</v>
      </c>
      <c r="AY197" s="209" t="s">
        <v>142</v>
      </c>
    </row>
    <row r="198" spans="1:65" s="12" customFormat="1" ht="22.8" customHeight="1">
      <c r="B198" s="160"/>
      <c r="C198" s="161"/>
      <c r="D198" s="162" t="s">
        <v>71</v>
      </c>
      <c r="E198" s="173" t="s">
        <v>82</v>
      </c>
      <c r="F198" s="173" t="s">
        <v>293</v>
      </c>
      <c r="G198" s="161"/>
      <c r="H198" s="161"/>
      <c r="I198" s="161"/>
      <c r="J198" s="174">
        <f>BK198</f>
        <v>10757.609999999999</v>
      </c>
      <c r="K198" s="161"/>
      <c r="L198" s="165"/>
      <c r="M198" s="166"/>
      <c r="N198" s="167"/>
      <c r="O198" s="167"/>
      <c r="P198" s="168">
        <f>SUM(P199:P216)</f>
        <v>4.2162870000000003</v>
      </c>
      <c r="Q198" s="167"/>
      <c r="R198" s="168">
        <f>SUM(R199:R216)</f>
        <v>1.1740252900000001</v>
      </c>
      <c r="S198" s="167"/>
      <c r="T198" s="169">
        <f>SUM(T199:T216)</f>
        <v>0</v>
      </c>
      <c r="AR198" s="170" t="s">
        <v>80</v>
      </c>
      <c r="AT198" s="171" t="s">
        <v>71</v>
      </c>
      <c r="AU198" s="171" t="s">
        <v>80</v>
      </c>
      <c r="AY198" s="170" t="s">
        <v>142</v>
      </c>
      <c r="BK198" s="172">
        <f>SUM(BK199:BK216)</f>
        <v>10757.609999999999</v>
      </c>
    </row>
    <row r="199" spans="1:65" s="2" customFormat="1" ht="16.5" customHeight="1">
      <c r="A199" s="31"/>
      <c r="B199" s="32"/>
      <c r="C199" s="175" t="s">
        <v>294</v>
      </c>
      <c r="D199" s="175" t="s">
        <v>144</v>
      </c>
      <c r="E199" s="176" t="s">
        <v>295</v>
      </c>
      <c r="F199" s="177" t="s">
        <v>296</v>
      </c>
      <c r="G199" s="178" t="s">
        <v>147</v>
      </c>
      <c r="H199" s="179">
        <v>0.504</v>
      </c>
      <c r="I199" s="180">
        <v>923</v>
      </c>
      <c r="J199" s="180">
        <f>ROUND(I199*H199,2)</f>
        <v>465.19</v>
      </c>
      <c r="K199" s="177" t="s">
        <v>148</v>
      </c>
      <c r="L199" s="36"/>
      <c r="M199" s="181" t="s">
        <v>26</v>
      </c>
      <c r="N199" s="182" t="s">
        <v>45</v>
      </c>
      <c r="O199" s="183">
        <v>0.96499999999999997</v>
      </c>
      <c r="P199" s="183">
        <f>O199*H199</f>
        <v>0.48636000000000001</v>
      </c>
      <c r="Q199" s="183">
        <v>2.16</v>
      </c>
      <c r="R199" s="183">
        <f>Q199*H199</f>
        <v>1.0886400000000001</v>
      </c>
      <c r="S199" s="183">
        <v>0</v>
      </c>
      <c r="T199" s="184">
        <f>S199*H199</f>
        <v>0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185" t="s">
        <v>149</v>
      </c>
      <c r="AT199" s="185" t="s">
        <v>144</v>
      </c>
      <c r="AU199" s="185" t="s">
        <v>82</v>
      </c>
      <c r="AY199" s="17" t="s">
        <v>142</v>
      </c>
      <c r="BE199" s="186">
        <f>IF(N199="základní",J199,0)</f>
        <v>0</v>
      </c>
      <c r="BF199" s="186">
        <f>IF(N199="snížená",J199,0)</f>
        <v>0</v>
      </c>
      <c r="BG199" s="186">
        <f>IF(N199="zákl. přenesená",J199,0)</f>
        <v>465.19</v>
      </c>
      <c r="BH199" s="186">
        <f>IF(N199="sníž. přenesená",J199,0)</f>
        <v>0</v>
      </c>
      <c r="BI199" s="186">
        <f>IF(N199="nulová",J199,0)</f>
        <v>0</v>
      </c>
      <c r="BJ199" s="17" t="s">
        <v>149</v>
      </c>
      <c r="BK199" s="186">
        <f>ROUND(I199*H199,2)</f>
        <v>465.19</v>
      </c>
      <c r="BL199" s="17" t="s">
        <v>149</v>
      </c>
      <c r="BM199" s="185" t="s">
        <v>297</v>
      </c>
    </row>
    <row r="200" spans="1:65" s="2" customFormat="1" ht="10.199999999999999">
      <c r="A200" s="31"/>
      <c r="B200" s="32"/>
      <c r="C200" s="33"/>
      <c r="D200" s="187" t="s">
        <v>151</v>
      </c>
      <c r="E200" s="33"/>
      <c r="F200" s="188" t="s">
        <v>296</v>
      </c>
      <c r="G200" s="33"/>
      <c r="H200" s="33"/>
      <c r="I200" s="33"/>
      <c r="J200" s="33"/>
      <c r="K200" s="33"/>
      <c r="L200" s="36"/>
      <c r="M200" s="189"/>
      <c r="N200" s="190"/>
      <c r="O200" s="62"/>
      <c r="P200" s="62"/>
      <c r="Q200" s="62"/>
      <c r="R200" s="62"/>
      <c r="S200" s="62"/>
      <c r="T200" s="63"/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T200" s="17" t="s">
        <v>151</v>
      </c>
      <c r="AU200" s="17" t="s">
        <v>82</v>
      </c>
    </row>
    <row r="201" spans="1:65" s="13" customFormat="1" ht="10.199999999999999">
      <c r="B201" s="191"/>
      <c r="C201" s="192"/>
      <c r="D201" s="187" t="s">
        <v>153</v>
      </c>
      <c r="E201" s="193" t="s">
        <v>26</v>
      </c>
      <c r="F201" s="194" t="s">
        <v>298</v>
      </c>
      <c r="G201" s="192"/>
      <c r="H201" s="193" t="s">
        <v>26</v>
      </c>
      <c r="I201" s="192"/>
      <c r="J201" s="192"/>
      <c r="K201" s="192"/>
      <c r="L201" s="195"/>
      <c r="M201" s="196"/>
      <c r="N201" s="197"/>
      <c r="O201" s="197"/>
      <c r="P201" s="197"/>
      <c r="Q201" s="197"/>
      <c r="R201" s="197"/>
      <c r="S201" s="197"/>
      <c r="T201" s="198"/>
      <c r="AT201" s="199" t="s">
        <v>153</v>
      </c>
      <c r="AU201" s="199" t="s">
        <v>82</v>
      </c>
      <c r="AV201" s="13" t="s">
        <v>80</v>
      </c>
      <c r="AW201" s="13" t="s">
        <v>33</v>
      </c>
      <c r="AX201" s="13" t="s">
        <v>72</v>
      </c>
      <c r="AY201" s="199" t="s">
        <v>142</v>
      </c>
    </row>
    <row r="202" spans="1:65" s="14" customFormat="1" ht="10.199999999999999">
      <c r="B202" s="200"/>
      <c r="C202" s="201"/>
      <c r="D202" s="187" t="s">
        <v>153</v>
      </c>
      <c r="E202" s="202" t="s">
        <v>26</v>
      </c>
      <c r="F202" s="203" t="s">
        <v>299</v>
      </c>
      <c r="G202" s="201"/>
      <c r="H202" s="204">
        <v>0.504</v>
      </c>
      <c r="I202" s="201"/>
      <c r="J202" s="201"/>
      <c r="K202" s="201"/>
      <c r="L202" s="205"/>
      <c r="M202" s="206"/>
      <c r="N202" s="207"/>
      <c r="O202" s="207"/>
      <c r="P202" s="207"/>
      <c r="Q202" s="207"/>
      <c r="R202" s="207"/>
      <c r="S202" s="207"/>
      <c r="T202" s="208"/>
      <c r="AT202" s="209" t="s">
        <v>153</v>
      </c>
      <c r="AU202" s="209" t="s">
        <v>82</v>
      </c>
      <c r="AV202" s="14" t="s">
        <v>82</v>
      </c>
      <c r="AW202" s="14" t="s">
        <v>33</v>
      </c>
      <c r="AX202" s="14" t="s">
        <v>80</v>
      </c>
      <c r="AY202" s="209" t="s">
        <v>142</v>
      </c>
    </row>
    <row r="203" spans="1:65" s="2" customFormat="1" ht="16.5" customHeight="1">
      <c r="A203" s="31"/>
      <c r="B203" s="32"/>
      <c r="C203" s="175" t="s">
        <v>300</v>
      </c>
      <c r="D203" s="175" t="s">
        <v>144</v>
      </c>
      <c r="E203" s="176" t="s">
        <v>301</v>
      </c>
      <c r="F203" s="177" t="s">
        <v>302</v>
      </c>
      <c r="G203" s="178" t="s">
        <v>147</v>
      </c>
      <c r="H203" s="179">
        <v>1.554</v>
      </c>
      <c r="I203" s="180">
        <v>3520</v>
      </c>
      <c r="J203" s="180">
        <f>ROUND(I203*H203,2)</f>
        <v>5470.08</v>
      </c>
      <c r="K203" s="177" t="s">
        <v>148</v>
      </c>
      <c r="L203" s="36"/>
      <c r="M203" s="181" t="s">
        <v>26</v>
      </c>
      <c r="N203" s="182" t="s">
        <v>45</v>
      </c>
      <c r="O203" s="183">
        <v>0.81</v>
      </c>
      <c r="P203" s="183">
        <f>O203*H203</f>
        <v>1.2587400000000002</v>
      </c>
      <c r="Q203" s="183">
        <v>0</v>
      </c>
      <c r="R203" s="183">
        <f>Q203*H203</f>
        <v>0</v>
      </c>
      <c r="S203" s="183">
        <v>0</v>
      </c>
      <c r="T203" s="184">
        <f>S203*H203</f>
        <v>0</v>
      </c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R203" s="185" t="s">
        <v>149</v>
      </c>
      <c r="AT203" s="185" t="s">
        <v>144</v>
      </c>
      <c r="AU203" s="185" t="s">
        <v>82</v>
      </c>
      <c r="AY203" s="17" t="s">
        <v>142</v>
      </c>
      <c r="BE203" s="186">
        <f>IF(N203="základní",J203,0)</f>
        <v>0</v>
      </c>
      <c r="BF203" s="186">
        <f>IF(N203="snížená",J203,0)</f>
        <v>0</v>
      </c>
      <c r="BG203" s="186">
        <f>IF(N203="zákl. přenesená",J203,0)</f>
        <v>5470.08</v>
      </c>
      <c r="BH203" s="186">
        <f>IF(N203="sníž. přenesená",J203,0)</f>
        <v>0</v>
      </c>
      <c r="BI203" s="186">
        <f>IF(N203="nulová",J203,0)</f>
        <v>0</v>
      </c>
      <c r="BJ203" s="17" t="s">
        <v>149</v>
      </c>
      <c r="BK203" s="186">
        <f>ROUND(I203*H203,2)</f>
        <v>5470.08</v>
      </c>
      <c r="BL203" s="17" t="s">
        <v>149</v>
      </c>
      <c r="BM203" s="185" t="s">
        <v>303</v>
      </c>
    </row>
    <row r="204" spans="1:65" s="2" customFormat="1" ht="10.199999999999999">
      <c r="A204" s="31"/>
      <c r="B204" s="32"/>
      <c r="C204" s="33"/>
      <c r="D204" s="187" t="s">
        <v>151</v>
      </c>
      <c r="E204" s="33"/>
      <c r="F204" s="188" t="s">
        <v>304</v>
      </c>
      <c r="G204" s="33"/>
      <c r="H204" s="33"/>
      <c r="I204" s="33"/>
      <c r="J204" s="33"/>
      <c r="K204" s="33"/>
      <c r="L204" s="36"/>
      <c r="M204" s="189"/>
      <c r="N204" s="190"/>
      <c r="O204" s="62"/>
      <c r="P204" s="62"/>
      <c r="Q204" s="62"/>
      <c r="R204" s="62"/>
      <c r="S204" s="62"/>
      <c r="T204" s="63"/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T204" s="17" t="s">
        <v>151</v>
      </c>
      <c r="AU204" s="17" t="s">
        <v>82</v>
      </c>
    </row>
    <row r="205" spans="1:65" s="13" customFormat="1" ht="10.199999999999999">
      <c r="B205" s="191"/>
      <c r="C205" s="192"/>
      <c r="D205" s="187" t="s">
        <v>153</v>
      </c>
      <c r="E205" s="193" t="s">
        <v>26</v>
      </c>
      <c r="F205" s="194" t="s">
        <v>305</v>
      </c>
      <c r="G205" s="192"/>
      <c r="H205" s="193" t="s">
        <v>26</v>
      </c>
      <c r="I205" s="192"/>
      <c r="J205" s="192"/>
      <c r="K205" s="192"/>
      <c r="L205" s="195"/>
      <c r="M205" s="196"/>
      <c r="N205" s="197"/>
      <c r="O205" s="197"/>
      <c r="P205" s="197"/>
      <c r="Q205" s="197"/>
      <c r="R205" s="197"/>
      <c r="S205" s="197"/>
      <c r="T205" s="198"/>
      <c r="AT205" s="199" t="s">
        <v>153</v>
      </c>
      <c r="AU205" s="199" t="s">
        <v>82</v>
      </c>
      <c r="AV205" s="13" t="s">
        <v>80</v>
      </c>
      <c r="AW205" s="13" t="s">
        <v>33</v>
      </c>
      <c r="AX205" s="13" t="s">
        <v>72</v>
      </c>
      <c r="AY205" s="199" t="s">
        <v>142</v>
      </c>
    </row>
    <row r="206" spans="1:65" s="14" customFormat="1" ht="10.199999999999999">
      <c r="B206" s="200"/>
      <c r="C206" s="201"/>
      <c r="D206" s="187" t="s">
        <v>153</v>
      </c>
      <c r="E206" s="202" t="s">
        <v>26</v>
      </c>
      <c r="F206" s="203" t="s">
        <v>306</v>
      </c>
      <c r="G206" s="201"/>
      <c r="H206" s="204">
        <v>1.554</v>
      </c>
      <c r="I206" s="201"/>
      <c r="J206" s="201"/>
      <c r="K206" s="201"/>
      <c r="L206" s="205"/>
      <c r="M206" s="206"/>
      <c r="N206" s="207"/>
      <c r="O206" s="207"/>
      <c r="P206" s="207"/>
      <c r="Q206" s="207"/>
      <c r="R206" s="207"/>
      <c r="S206" s="207"/>
      <c r="T206" s="208"/>
      <c r="AT206" s="209" t="s">
        <v>153</v>
      </c>
      <c r="AU206" s="209" t="s">
        <v>82</v>
      </c>
      <c r="AV206" s="14" t="s">
        <v>82</v>
      </c>
      <c r="AW206" s="14" t="s">
        <v>33</v>
      </c>
      <c r="AX206" s="14" t="s">
        <v>80</v>
      </c>
      <c r="AY206" s="209" t="s">
        <v>142</v>
      </c>
    </row>
    <row r="207" spans="1:65" s="2" customFormat="1" ht="16.5" customHeight="1">
      <c r="A207" s="31"/>
      <c r="B207" s="32"/>
      <c r="C207" s="175" t="s">
        <v>7</v>
      </c>
      <c r="D207" s="175" t="s">
        <v>144</v>
      </c>
      <c r="E207" s="176" t="s">
        <v>307</v>
      </c>
      <c r="F207" s="177" t="s">
        <v>308</v>
      </c>
      <c r="G207" s="178" t="s">
        <v>235</v>
      </c>
      <c r="H207" s="179">
        <v>2.4</v>
      </c>
      <c r="I207" s="180">
        <v>913</v>
      </c>
      <c r="J207" s="180">
        <f>ROUND(I207*H207,2)</f>
        <v>2191.1999999999998</v>
      </c>
      <c r="K207" s="177" t="s">
        <v>26</v>
      </c>
      <c r="L207" s="36"/>
      <c r="M207" s="181" t="s">
        <v>26</v>
      </c>
      <c r="N207" s="182" t="s">
        <v>45</v>
      </c>
      <c r="O207" s="183">
        <v>0.39700000000000002</v>
      </c>
      <c r="P207" s="183">
        <f>O207*H207</f>
        <v>0.95279999999999998</v>
      </c>
      <c r="Q207" s="183">
        <v>1.4400000000000001E-3</v>
      </c>
      <c r="R207" s="183">
        <f>Q207*H207</f>
        <v>3.4560000000000003E-3</v>
      </c>
      <c r="S207" s="183">
        <v>0</v>
      </c>
      <c r="T207" s="184">
        <f>S207*H207</f>
        <v>0</v>
      </c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R207" s="185" t="s">
        <v>149</v>
      </c>
      <c r="AT207" s="185" t="s">
        <v>144</v>
      </c>
      <c r="AU207" s="185" t="s">
        <v>82</v>
      </c>
      <c r="AY207" s="17" t="s">
        <v>142</v>
      </c>
      <c r="BE207" s="186">
        <f>IF(N207="základní",J207,0)</f>
        <v>0</v>
      </c>
      <c r="BF207" s="186">
        <f>IF(N207="snížená",J207,0)</f>
        <v>0</v>
      </c>
      <c r="BG207" s="186">
        <f>IF(N207="zákl. přenesená",J207,0)</f>
        <v>2191.1999999999998</v>
      </c>
      <c r="BH207" s="186">
        <f>IF(N207="sníž. přenesená",J207,0)</f>
        <v>0</v>
      </c>
      <c r="BI207" s="186">
        <f>IF(N207="nulová",J207,0)</f>
        <v>0</v>
      </c>
      <c r="BJ207" s="17" t="s">
        <v>149</v>
      </c>
      <c r="BK207" s="186">
        <f>ROUND(I207*H207,2)</f>
        <v>2191.1999999999998</v>
      </c>
      <c r="BL207" s="17" t="s">
        <v>149</v>
      </c>
      <c r="BM207" s="185" t="s">
        <v>309</v>
      </c>
    </row>
    <row r="208" spans="1:65" s="2" customFormat="1" ht="10.199999999999999">
      <c r="A208" s="31"/>
      <c r="B208" s="32"/>
      <c r="C208" s="33"/>
      <c r="D208" s="187" t="s">
        <v>151</v>
      </c>
      <c r="E208" s="33"/>
      <c r="F208" s="188" t="s">
        <v>310</v>
      </c>
      <c r="G208" s="33"/>
      <c r="H208" s="33"/>
      <c r="I208" s="33"/>
      <c r="J208" s="33"/>
      <c r="K208" s="33"/>
      <c r="L208" s="36"/>
      <c r="M208" s="189"/>
      <c r="N208" s="190"/>
      <c r="O208" s="62"/>
      <c r="P208" s="62"/>
      <c r="Q208" s="62"/>
      <c r="R208" s="62"/>
      <c r="S208" s="62"/>
      <c r="T208" s="63"/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T208" s="17" t="s">
        <v>151</v>
      </c>
      <c r="AU208" s="17" t="s">
        <v>82</v>
      </c>
    </row>
    <row r="209" spans="1:65" s="13" customFormat="1" ht="10.199999999999999">
      <c r="B209" s="191"/>
      <c r="C209" s="192"/>
      <c r="D209" s="187" t="s">
        <v>153</v>
      </c>
      <c r="E209" s="193" t="s">
        <v>26</v>
      </c>
      <c r="F209" s="194" t="s">
        <v>311</v>
      </c>
      <c r="G209" s="192"/>
      <c r="H209" s="193" t="s">
        <v>26</v>
      </c>
      <c r="I209" s="192"/>
      <c r="J209" s="192"/>
      <c r="K209" s="192"/>
      <c r="L209" s="195"/>
      <c r="M209" s="196"/>
      <c r="N209" s="197"/>
      <c r="O209" s="197"/>
      <c r="P209" s="197"/>
      <c r="Q209" s="197"/>
      <c r="R209" s="197"/>
      <c r="S209" s="197"/>
      <c r="T209" s="198"/>
      <c r="AT209" s="199" t="s">
        <v>153</v>
      </c>
      <c r="AU209" s="199" t="s">
        <v>82</v>
      </c>
      <c r="AV209" s="13" t="s">
        <v>80</v>
      </c>
      <c r="AW209" s="13" t="s">
        <v>33</v>
      </c>
      <c r="AX209" s="13" t="s">
        <v>72</v>
      </c>
      <c r="AY209" s="199" t="s">
        <v>142</v>
      </c>
    </row>
    <row r="210" spans="1:65" s="14" customFormat="1" ht="10.199999999999999">
      <c r="B210" s="200"/>
      <c r="C210" s="201"/>
      <c r="D210" s="187" t="s">
        <v>153</v>
      </c>
      <c r="E210" s="202" t="s">
        <v>26</v>
      </c>
      <c r="F210" s="203" t="s">
        <v>312</v>
      </c>
      <c r="G210" s="201"/>
      <c r="H210" s="204">
        <v>2.4</v>
      </c>
      <c r="I210" s="201"/>
      <c r="J210" s="201"/>
      <c r="K210" s="201"/>
      <c r="L210" s="205"/>
      <c r="M210" s="206"/>
      <c r="N210" s="207"/>
      <c r="O210" s="207"/>
      <c r="P210" s="207"/>
      <c r="Q210" s="207"/>
      <c r="R210" s="207"/>
      <c r="S210" s="207"/>
      <c r="T210" s="208"/>
      <c r="AT210" s="209" t="s">
        <v>153</v>
      </c>
      <c r="AU210" s="209" t="s">
        <v>82</v>
      </c>
      <c r="AV210" s="14" t="s">
        <v>82</v>
      </c>
      <c r="AW210" s="14" t="s">
        <v>33</v>
      </c>
      <c r="AX210" s="14" t="s">
        <v>80</v>
      </c>
      <c r="AY210" s="209" t="s">
        <v>142</v>
      </c>
    </row>
    <row r="211" spans="1:65" s="2" customFormat="1" ht="16.5" customHeight="1">
      <c r="A211" s="31"/>
      <c r="B211" s="32"/>
      <c r="C211" s="175" t="s">
        <v>313</v>
      </c>
      <c r="D211" s="175" t="s">
        <v>144</v>
      </c>
      <c r="E211" s="176" t="s">
        <v>314</v>
      </c>
      <c r="F211" s="177" t="s">
        <v>315</v>
      </c>
      <c r="G211" s="178" t="s">
        <v>235</v>
      </c>
      <c r="H211" s="179">
        <v>2.4</v>
      </c>
      <c r="I211" s="180">
        <v>53.6</v>
      </c>
      <c r="J211" s="180">
        <f>ROUND(I211*H211,2)</f>
        <v>128.63999999999999</v>
      </c>
      <c r="K211" s="177" t="s">
        <v>26</v>
      </c>
      <c r="L211" s="36"/>
      <c r="M211" s="181" t="s">
        <v>26</v>
      </c>
      <c r="N211" s="182" t="s">
        <v>45</v>
      </c>
      <c r="O211" s="183">
        <v>0.14399999999999999</v>
      </c>
      <c r="P211" s="183">
        <f>O211*H211</f>
        <v>0.34559999999999996</v>
      </c>
      <c r="Q211" s="183">
        <v>4.0000000000000003E-5</v>
      </c>
      <c r="R211" s="183">
        <f>Q211*H211</f>
        <v>9.6000000000000002E-5</v>
      </c>
      <c r="S211" s="183">
        <v>0</v>
      </c>
      <c r="T211" s="184">
        <f>S211*H211</f>
        <v>0</v>
      </c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R211" s="185" t="s">
        <v>149</v>
      </c>
      <c r="AT211" s="185" t="s">
        <v>144</v>
      </c>
      <c r="AU211" s="185" t="s">
        <v>82</v>
      </c>
      <c r="AY211" s="17" t="s">
        <v>142</v>
      </c>
      <c r="BE211" s="186">
        <f>IF(N211="základní",J211,0)</f>
        <v>0</v>
      </c>
      <c r="BF211" s="186">
        <f>IF(N211="snížená",J211,0)</f>
        <v>0</v>
      </c>
      <c r="BG211" s="186">
        <f>IF(N211="zákl. přenesená",J211,0)</f>
        <v>128.63999999999999</v>
      </c>
      <c r="BH211" s="186">
        <f>IF(N211="sníž. přenesená",J211,0)</f>
        <v>0</v>
      </c>
      <c r="BI211" s="186">
        <f>IF(N211="nulová",J211,0)</f>
        <v>0</v>
      </c>
      <c r="BJ211" s="17" t="s">
        <v>149</v>
      </c>
      <c r="BK211" s="186">
        <f>ROUND(I211*H211,2)</f>
        <v>128.63999999999999</v>
      </c>
      <c r="BL211" s="17" t="s">
        <v>149</v>
      </c>
      <c r="BM211" s="185" t="s">
        <v>316</v>
      </c>
    </row>
    <row r="212" spans="1:65" s="2" customFormat="1" ht="10.199999999999999">
      <c r="A212" s="31"/>
      <c r="B212" s="32"/>
      <c r="C212" s="33"/>
      <c r="D212" s="187" t="s">
        <v>151</v>
      </c>
      <c r="E212" s="33"/>
      <c r="F212" s="188" t="s">
        <v>317</v>
      </c>
      <c r="G212" s="33"/>
      <c r="H212" s="33"/>
      <c r="I212" s="33"/>
      <c r="J212" s="33"/>
      <c r="K212" s="33"/>
      <c r="L212" s="36"/>
      <c r="M212" s="189"/>
      <c r="N212" s="190"/>
      <c r="O212" s="62"/>
      <c r="P212" s="62"/>
      <c r="Q212" s="62"/>
      <c r="R212" s="62"/>
      <c r="S212" s="62"/>
      <c r="T212" s="63"/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T212" s="17" t="s">
        <v>151</v>
      </c>
      <c r="AU212" s="17" t="s">
        <v>82</v>
      </c>
    </row>
    <row r="213" spans="1:65" s="2" customFormat="1" ht="16.5" customHeight="1">
      <c r="A213" s="31"/>
      <c r="B213" s="32"/>
      <c r="C213" s="175" t="s">
        <v>318</v>
      </c>
      <c r="D213" s="175" t="s">
        <v>144</v>
      </c>
      <c r="E213" s="176" t="s">
        <v>319</v>
      </c>
      <c r="F213" s="177" t="s">
        <v>320</v>
      </c>
      <c r="G213" s="178" t="s">
        <v>321</v>
      </c>
      <c r="H213" s="179">
        <v>7.6999999999999999E-2</v>
      </c>
      <c r="I213" s="180">
        <v>32500</v>
      </c>
      <c r="J213" s="180">
        <f>ROUND(I213*H213,2)</f>
        <v>2502.5</v>
      </c>
      <c r="K213" s="177" t="s">
        <v>26</v>
      </c>
      <c r="L213" s="36"/>
      <c r="M213" s="181" t="s">
        <v>26</v>
      </c>
      <c r="N213" s="182" t="s">
        <v>45</v>
      </c>
      <c r="O213" s="183">
        <v>15.231</v>
      </c>
      <c r="P213" s="183">
        <f>O213*H213</f>
        <v>1.172787</v>
      </c>
      <c r="Q213" s="183">
        <v>1.06277</v>
      </c>
      <c r="R213" s="183">
        <f>Q213*H213</f>
        <v>8.1833290000000003E-2</v>
      </c>
      <c r="S213" s="183">
        <v>0</v>
      </c>
      <c r="T213" s="184">
        <f>S213*H213</f>
        <v>0</v>
      </c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R213" s="185" t="s">
        <v>149</v>
      </c>
      <c r="AT213" s="185" t="s">
        <v>144</v>
      </c>
      <c r="AU213" s="185" t="s">
        <v>82</v>
      </c>
      <c r="AY213" s="17" t="s">
        <v>142</v>
      </c>
      <c r="BE213" s="186">
        <f>IF(N213="základní",J213,0)</f>
        <v>0</v>
      </c>
      <c r="BF213" s="186">
        <f>IF(N213="snížená",J213,0)</f>
        <v>0</v>
      </c>
      <c r="BG213" s="186">
        <f>IF(N213="zákl. přenesená",J213,0)</f>
        <v>2502.5</v>
      </c>
      <c r="BH213" s="186">
        <f>IF(N213="sníž. přenesená",J213,0)</f>
        <v>0</v>
      </c>
      <c r="BI213" s="186">
        <f>IF(N213="nulová",J213,0)</f>
        <v>0</v>
      </c>
      <c r="BJ213" s="17" t="s">
        <v>149</v>
      </c>
      <c r="BK213" s="186">
        <f>ROUND(I213*H213,2)</f>
        <v>2502.5</v>
      </c>
      <c r="BL213" s="17" t="s">
        <v>149</v>
      </c>
      <c r="BM213" s="185" t="s">
        <v>322</v>
      </c>
    </row>
    <row r="214" spans="1:65" s="2" customFormat="1" ht="10.199999999999999">
      <c r="A214" s="31"/>
      <c r="B214" s="32"/>
      <c r="C214" s="33"/>
      <c r="D214" s="187" t="s">
        <v>151</v>
      </c>
      <c r="E214" s="33"/>
      <c r="F214" s="188" t="s">
        <v>323</v>
      </c>
      <c r="G214" s="33"/>
      <c r="H214" s="33"/>
      <c r="I214" s="33"/>
      <c r="J214" s="33"/>
      <c r="K214" s="33"/>
      <c r="L214" s="36"/>
      <c r="M214" s="189"/>
      <c r="N214" s="190"/>
      <c r="O214" s="62"/>
      <c r="P214" s="62"/>
      <c r="Q214" s="62"/>
      <c r="R214" s="62"/>
      <c r="S214" s="62"/>
      <c r="T214" s="63"/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T214" s="17" t="s">
        <v>151</v>
      </c>
      <c r="AU214" s="17" t="s">
        <v>82</v>
      </c>
    </row>
    <row r="215" spans="1:65" s="13" customFormat="1" ht="10.199999999999999">
      <c r="B215" s="191"/>
      <c r="C215" s="192"/>
      <c r="D215" s="187" t="s">
        <v>153</v>
      </c>
      <c r="E215" s="193" t="s">
        <v>26</v>
      </c>
      <c r="F215" s="194" t="s">
        <v>324</v>
      </c>
      <c r="G215" s="192"/>
      <c r="H215" s="193" t="s">
        <v>26</v>
      </c>
      <c r="I215" s="192"/>
      <c r="J215" s="192"/>
      <c r="K215" s="192"/>
      <c r="L215" s="195"/>
      <c r="M215" s="196"/>
      <c r="N215" s="197"/>
      <c r="O215" s="197"/>
      <c r="P215" s="197"/>
      <c r="Q215" s="197"/>
      <c r="R215" s="197"/>
      <c r="S215" s="197"/>
      <c r="T215" s="198"/>
      <c r="AT215" s="199" t="s">
        <v>153</v>
      </c>
      <c r="AU215" s="199" t="s">
        <v>82</v>
      </c>
      <c r="AV215" s="13" t="s">
        <v>80</v>
      </c>
      <c r="AW215" s="13" t="s">
        <v>33</v>
      </c>
      <c r="AX215" s="13" t="s">
        <v>72</v>
      </c>
      <c r="AY215" s="199" t="s">
        <v>142</v>
      </c>
    </row>
    <row r="216" spans="1:65" s="14" customFormat="1" ht="10.199999999999999">
      <c r="B216" s="200"/>
      <c r="C216" s="201"/>
      <c r="D216" s="187" t="s">
        <v>153</v>
      </c>
      <c r="E216" s="202" t="s">
        <v>26</v>
      </c>
      <c r="F216" s="203" t="s">
        <v>325</v>
      </c>
      <c r="G216" s="201"/>
      <c r="H216" s="204">
        <v>7.6999999999999999E-2</v>
      </c>
      <c r="I216" s="201"/>
      <c r="J216" s="201"/>
      <c r="K216" s="201"/>
      <c r="L216" s="205"/>
      <c r="M216" s="206"/>
      <c r="N216" s="207"/>
      <c r="O216" s="207"/>
      <c r="P216" s="207"/>
      <c r="Q216" s="207"/>
      <c r="R216" s="207"/>
      <c r="S216" s="207"/>
      <c r="T216" s="208"/>
      <c r="AT216" s="209" t="s">
        <v>153</v>
      </c>
      <c r="AU216" s="209" t="s">
        <v>82</v>
      </c>
      <c r="AV216" s="14" t="s">
        <v>82</v>
      </c>
      <c r="AW216" s="14" t="s">
        <v>33</v>
      </c>
      <c r="AX216" s="14" t="s">
        <v>80</v>
      </c>
      <c r="AY216" s="209" t="s">
        <v>142</v>
      </c>
    </row>
    <row r="217" spans="1:65" s="12" customFormat="1" ht="22.8" customHeight="1">
      <c r="B217" s="160"/>
      <c r="C217" s="161"/>
      <c r="D217" s="162" t="s">
        <v>71</v>
      </c>
      <c r="E217" s="173" t="s">
        <v>162</v>
      </c>
      <c r="F217" s="173" t="s">
        <v>326</v>
      </c>
      <c r="G217" s="161"/>
      <c r="H217" s="161"/>
      <c r="I217" s="161"/>
      <c r="J217" s="174">
        <f>BK217</f>
        <v>22671.200000000001</v>
      </c>
      <c r="K217" s="161"/>
      <c r="L217" s="165"/>
      <c r="M217" s="166"/>
      <c r="N217" s="167"/>
      <c r="O217" s="167"/>
      <c r="P217" s="168">
        <f>SUM(P218:P229)</f>
        <v>10.306824000000001</v>
      </c>
      <c r="Q217" s="167"/>
      <c r="R217" s="168">
        <f>SUM(R218:R229)</f>
        <v>3.4368835999999998</v>
      </c>
      <c r="S217" s="167"/>
      <c r="T217" s="169">
        <f>SUM(T218:T229)</f>
        <v>0</v>
      </c>
      <c r="AR217" s="170" t="s">
        <v>80</v>
      </c>
      <c r="AT217" s="171" t="s">
        <v>71</v>
      </c>
      <c r="AU217" s="171" t="s">
        <v>80</v>
      </c>
      <c r="AY217" s="170" t="s">
        <v>142</v>
      </c>
      <c r="BK217" s="172">
        <f>SUM(BK218:BK229)</f>
        <v>22671.200000000001</v>
      </c>
    </row>
    <row r="218" spans="1:65" s="2" customFormat="1" ht="16.5" customHeight="1">
      <c r="A218" s="31"/>
      <c r="B218" s="32"/>
      <c r="C218" s="175" t="s">
        <v>327</v>
      </c>
      <c r="D218" s="175" t="s">
        <v>144</v>
      </c>
      <c r="E218" s="176" t="s">
        <v>328</v>
      </c>
      <c r="F218" s="177" t="s">
        <v>329</v>
      </c>
      <c r="G218" s="178" t="s">
        <v>147</v>
      </c>
      <c r="H218" s="179">
        <v>0.44</v>
      </c>
      <c r="I218" s="180">
        <v>1960</v>
      </c>
      <c r="J218" s="180">
        <f>ROUND(I218*H218,2)</f>
        <v>862.4</v>
      </c>
      <c r="K218" s="177" t="s">
        <v>148</v>
      </c>
      <c r="L218" s="36"/>
      <c r="M218" s="181" t="s">
        <v>26</v>
      </c>
      <c r="N218" s="182" t="s">
        <v>45</v>
      </c>
      <c r="O218" s="183">
        <v>2.7450000000000001</v>
      </c>
      <c r="P218" s="183">
        <f>O218*H218</f>
        <v>1.2078</v>
      </c>
      <c r="Q218" s="183">
        <v>7.9549999999999996E-2</v>
      </c>
      <c r="R218" s="183">
        <f>Q218*H218</f>
        <v>3.5001999999999998E-2</v>
      </c>
      <c r="S218" s="183">
        <v>0</v>
      </c>
      <c r="T218" s="184">
        <f>S218*H218</f>
        <v>0</v>
      </c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R218" s="185" t="s">
        <v>149</v>
      </c>
      <c r="AT218" s="185" t="s">
        <v>144</v>
      </c>
      <c r="AU218" s="185" t="s">
        <v>82</v>
      </c>
      <c r="AY218" s="17" t="s">
        <v>142</v>
      </c>
      <c r="BE218" s="186">
        <f>IF(N218="základní",J218,0)</f>
        <v>0</v>
      </c>
      <c r="BF218" s="186">
        <f>IF(N218="snížená",J218,0)</f>
        <v>0</v>
      </c>
      <c r="BG218" s="186">
        <f>IF(N218="zákl. přenesená",J218,0)</f>
        <v>862.4</v>
      </c>
      <c r="BH218" s="186">
        <f>IF(N218="sníž. přenesená",J218,0)</f>
        <v>0</v>
      </c>
      <c r="BI218" s="186">
        <f>IF(N218="nulová",J218,0)</f>
        <v>0</v>
      </c>
      <c r="BJ218" s="17" t="s">
        <v>149</v>
      </c>
      <c r="BK218" s="186">
        <f>ROUND(I218*H218,2)</f>
        <v>862.4</v>
      </c>
      <c r="BL218" s="17" t="s">
        <v>149</v>
      </c>
      <c r="BM218" s="185" t="s">
        <v>330</v>
      </c>
    </row>
    <row r="219" spans="1:65" s="2" customFormat="1" ht="10.199999999999999">
      <c r="A219" s="31"/>
      <c r="B219" s="32"/>
      <c r="C219" s="33"/>
      <c r="D219" s="187" t="s">
        <v>151</v>
      </c>
      <c r="E219" s="33"/>
      <c r="F219" s="188" t="s">
        <v>331</v>
      </c>
      <c r="G219" s="33"/>
      <c r="H219" s="33"/>
      <c r="I219" s="33"/>
      <c r="J219" s="33"/>
      <c r="K219" s="33"/>
      <c r="L219" s="36"/>
      <c r="M219" s="189"/>
      <c r="N219" s="190"/>
      <c r="O219" s="62"/>
      <c r="P219" s="62"/>
      <c r="Q219" s="62"/>
      <c r="R219" s="62"/>
      <c r="S219" s="62"/>
      <c r="T219" s="63"/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T219" s="17" t="s">
        <v>151</v>
      </c>
      <c r="AU219" s="17" t="s">
        <v>82</v>
      </c>
    </row>
    <row r="220" spans="1:65" s="13" customFormat="1" ht="10.199999999999999">
      <c r="B220" s="191"/>
      <c r="C220" s="192"/>
      <c r="D220" s="187" t="s">
        <v>153</v>
      </c>
      <c r="E220" s="193" t="s">
        <v>26</v>
      </c>
      <c r="F220" s="194" t="s">
        <v>332</v>
      </c>
      <c r="G220" s="192"/>
      <c r="H220" s="193" t="s">
        <v>26</v>
      </c>
      <c r="I220" s="192"/>
      <c r="J220" s="192"/>
      <c r="K220" s="192"/>
      <c r="L220" s="195"/>
      <c r="M220" s="196"/>
      <c r="N220" s="197"/>
      <c r="O220" s="197"/>
      <c r="P220" s="197"/>
      <c r="Q220" s="197"/>
      <c r="R220" s="197"/>
      <c r="S220" s="197"/>
      <c r="T220" s="198"/>
      <c r="AT220" s="199" t="s">
        <v>153</v>
      </c>
      <c r="AU220" s="199" t="s">
        <v>82</v>
      </c>
      <c r="AV220" s="13" t="s">
        <v>80</v>
      </c>
      <c r="AW220" s="13" t="s">
        <v>33</v>
      </c>
      <c r="AX220" s="13" t="s">
        <v>72</v>
      </c>
      <c r="AY220" s="199" t="s">
        <v>142</v>
      </c>
    </row>
    <row r="221" spans="1:65" s="14" customFormat="1" ht="10.199999999999999">
      <c r="B221" s="200"/>
      <c r="C221" s="201"/>
      <c r="D221" s="187" t="s">
        <v>153</v>
      </c>
      <c r="E221" s="202" t="s">
        <v>26</v>
      </c>
      <c r="F221" s="203" t="s">
        <v>333</v>
      </c>
      <c r="G221" s="201"/>
      <c r="H221" s="204">
        <v>0.44</v>
      </c>
      <c r="I221" s="201"/>
      <c r="J221" s="201"/>
      <c r="K221" s="201"/>
      <c r="L221" s="205"/>
      <c r="M221" s="206"/>
      <c r="N221" s="207"/>
      <c r="O221" s="207"/>
      <c r="P221" s="207"/>
      <c r="Q221" s="207"/>
      <c r="R221" s="207"/>
      <c r="S221" s="207"/>
      <c r="T221" s="208"/>
      <c r="AT221" s="209" t="s">
        <v>153</v>
      </c>
      <c r="AU221" s="209" t="s">
        <v>82</v>
      </c>
      <c r="AV221" s="14" t="s">
        <v>82</v>
      </c>
      <c r="AW221" s="14" t="s">
        <v>33</v>
      </c>
      <c r="AX221" s="14" t="s">
        <v>80</v>
      </c>
      <c r="AY221" s="209" t="s">
        <v>142</v>
      </c>
    </row>
    <row r="222" spans="1:65" s="2" customFormat="1" ht="16.5" customHeight="1">
      <c r="A222" s="31"/>
      <c r="B222" s="32"/>
      <c r="C222" s="220" t="s">
        <v>334</v>
      </c>
      <c r="D222" s="220" t="s">
        <v>285</v>
      </c>
      <c r="E222" s="221" t="s">
        <v>335</v>
      </c>
      <c r="F222" s="222" t="s">
        <v>336</v>
      </c>
      <c r="G222" s="223" t="s">
        <v>337</v>
      </c>
      <c r="H222" s="224">
        <v>2</v>
      </c>
      <c r="I222" s="225">
        <v>7986</v>
      </c>
      <c r="J222" s="225">
        <f>ROUND(I222*H222,2)</f>
        <v>15972</v>
      </c>
      <c r="K222" s="222" t="s">
        <v>26</v>
      </c>
      <c r="L222" s="226"/>
      <c r="M222" s="227" t="s">
        <v>26</v>
      </c>
      <c r="N222" s="228" t="s">
        <v>45</v>
      </c>
      <c r="O222" s="183">
        <v>0</v>
      </c>
      <c r="P222" s="183">
        <f>O222*H222</f>
        <v>0</v>
      </c>
      <c r="Q222" s="183">
        <v>0.38</v>
      </c>
      <c r="R222" s="183">
        <f>Q222*H222</f>
        <v>0.76</v>
      </c>
      <c r="S222" s="183">
        <v>0</v>
      </c>
      <c r="T222" s="184">
        <f>S222*H222</f>
        <v>0</v>
      </c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R222" s="185" t="s">
        <v>206</v>
      </c>
      <c r="AT222" s="185" t="s">
        <v>285</v>
      </c>
      <c r="AU222" s="185" t="s">
        <v>82</v>
      </c>
      <c r="AY222" s="17" t="s">
        <v>142</v>
      </c>
      <c r="BE222" s="186">
        <f>IF(N222="základní",J222,0)</f>
        <v>0</v>
      </c>
      <c r="BF222" s="186">
        <f>IF(N222="snížená",J222,0)</f>
        <v>0</v>
      </c>
      <c r="BG222" s="186">
        <f>IF(N222="zákl. přenesená",J222,0)</f>
        <v>15972</v>
      </c>
      <c r="BH222" s="186">
        <f>IF(N222="sníž. přenesená",J222,0)</f>
        <v>0</v>
      </c>
      <c r="BI222" s="186">
        <f>IF(N222="nulová",J222,0)</f>
        <v>0</v>
      </c>
      <c r="BJ222" s="17" t="s">
        <v>149</v>
      </c>
      <c r="BK222" s="186">
        <f>ROUND(I222*H222,2)</f>
        <v>15972</v>
      </c>
      <c r="BL222" s="17" t="s">
        <v>149</v>
      </c>
      <c r="BM222" s="185" t="s">
        <v>338</v>
      </c>
    </row>
    <row r="223" spans="1:65" s="2" customFormat="1" ht="10.199999999999999">
      <c r="A223" s="31"/>
      <c r="B223" s="32"/>
      <c r="C223" s="33"/>
      <c r="D223" s="187" t="s">
        <v>151</v>
      </c>
      <c r="E223" s="33"/>
      <c r="F223" s="188" t="s">
        <v>336</v>
      </c>
      <c r="G223" s="33"/>
      <c r="H223" s="33"/>
      <c r="I223" s="33"/>
      <c r="J223" s="33"/>
      <c r="K223" s="33"/>
      <c r="L223" s="36"/>
      <c r="M223" s="189"/>
      <c r="N223" s="190"/>
      <c r="O223" s="62"/>
      <c r="P223" s="62"/>
      <c r="Q223" s="62"/>
      <c r="R223" s="62"/>
      <c r="S223" s="62"/>
      <c r="T223" s="63"/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T223" s="17" t="s">
        <v>151</v>
      </c>
      <c r="AU223" s="17" t="s">
        <v>82</v>
      </c>
    </row>
    <row r="224" spans="1:65" s="13" customFormat="1" ht="10.199999999999999">
      <c r="B224" s="191"/>
      <c r="C224" s="192"/>
      <c r="D224" s="187" t="s">
        <v>153</v>
      </c>
      <c r="E224" s="193" t="s">
        <v>26</v>
      </c>
      <c r="F224" s="194" t="s">
        <v>339</v>
      </c>
      <c r="G224" s="192"/>
      <c r="H224" s="193" t="s">
        <v>26</v>
      </c>
      <c r="I224" s="192"/>
      <c r="J224" s="192"/>
      <c r="K224" s="192"/>
      <c r="L224" s="195"/>
      <c r="M224" s="196"/>
      <c r="N224" s="197"/>
      <c r="O224" s="197"/>
      <c r="P224" s="197"/>
      <c r="Q224" s="197"/>
      <c r="R224" s="197"/>
      <c r="S224" s="197"/>
      <c r="T224" s="198"/>
      <c r="AT224" s="199" t="s">
        <v>153</v>
      </c>
      <c r="AU224" s="199" t="s">
        <v>82</v>
      </c>
      <c r="AV224" s="13" t="s">
        <v>80</v>
      </c>
      <c r="AW224" s="13" t="s">
        <v>33</v>
      </c>
      <c r="AX224" s="13" t="s">
        <v>72</v>
      </c>
      <c r="AY224" s="199" t="s">
        <v>142</v>
      </c>
    </row>
    <row r="225" spans="1:65" s="14" customFormat="1" ht="10.199999999999999">
      <c r="B225" s="200"/>
      <c r="C225" s="201"/>
      <c r="D225" s="187" t="s">
        <v>153</v>
      </c>
      <c r="E225" s="202" t="s">
        <v>26</v>
      </c>
      <c r="F225" s="203" t="s">
        <v>82</v>
      </c>
      <c r="G225" s="201"/>
      <c r="H225" s="204">
        <v>2</v>
      </c>
      <c r="I225" s="201"/>
      <c r="J225" s="201"/>
      <c r="K225" s="201"/>
      <c r="L225" s="205"/>
      <c r="M225" s="206"/>
      <c r="N225" s="207"/>
      <c r="O225" s="207"/>
      <c r="P225" s="207"/>
      <c r="Q225" s="207"/>
      <c r="R225" s="207"/>
      <c r="S225" s="207"/>
      <c r="T225" s="208"/>
      <c r="AT225" s="209" t="s">
        <v>153</v>
      </c>
      <c r="AU225" s="209" t="s">
        <v>82</v>
      </c>
      <c r="AV225" s="14" t="s">
        <v>82</v>
      </c>
      <c r="AW225" s="14" t="s">
        <v>33</v>
      </c>
      <c r="AX225" s="14" t="s">
        <v>80</v>
      </c>
      <c r="AY225" s="209" t="s">
        <v>142</v>
      </c>
    </row>
    <row r="226" spans="1:65" s="2" customFormat="1" ht="16.5" customHeight="1">
      <c r="A226" s="31"/>
      <c r="B226" s="32"/>
      <c r="C226" s="175" t="s">
        <v>340</v>
      </c>
      <c r="D226" s="175" t="s">
        <v>144</v>
      </c>
      <c r="E226" s="176" t="s">
        <v>341</v>
      </c>
      <c r="F226" s="177" t="s">
        <v>342</v>
      </c>
      <c r="G226" s="178" t="s">
        <v>147</v>
      </c>
      <c r="H226" s="179">
        <v>0.91200000000000003</v>
      </c>
      <c r="I226" s="180">
        <v>6400</v>
      </c>
      <c r="J226" s="180">
        <f>ROUND(I226*H226,2)</f>
        <v>5836.8</v>
      </c>
      <c r="K226" s="177" t="s">
        <v>148</v>
      </c>
      <c r="L226" s="36"/>
      <c r="M226" s="181" t="s">
        <v>26</v>
      </c>
      <c r="N226" s="182" t="s">
        <v>45</v>
      </c>
      <c r="O226" s="183">
        <v>9.9770000000000003</v>
      </c>
      <c r="P226" s="183">
        <f>O226*H226</f>
        <v>9.099024</v>
      </c>
      <c r="Q226" s="183">
        <v>2.8967999999999998</v>
      </c>
      <c r="R226" s="183">
        <f>Q226*H226</f>
        <v>2.6418816000000001</v>
      </c>
      <c r="S226" s="183">
        <v>0</v>
      </c>
      <c r="T226" s="184">
        <f>S226*H226</f>
        <v>0</v>
      </c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R226" s="185" t="s">
        <v>149</v>
      </c>
      <c r="AT226" s="185" t="s">
        <v>144</v>
      </c>
      <c r="AU226" s="185" t="s">
        <v>82</v>
      </c>
      <c r="AY226" s="17" t="s">
        <v>142</v>
      </c>
      <c r="BE226" s="186">
        <f>IF(N226="základní",J226,0)</f>
        <v>0</v>
      </c>
      <c r="BF226" s="186">
        <f>IF(N226="snížená",J226,0)</f>
        <v>0</v>
      </c>
      <c r="BG226" s="186">
        <f>IF(N226="zákl. přenesená",J226,0)</f>
        <v>5836.8</v>
      </c>
      <c r="BH226" s="186">
        <f>IF(N226="sníž. přenesená",J226,0)</f>
        <v>0</v>
      </c>
      <c r="BI226" s="186">
        <f>IF(N226="nulová",J226,0)</f>
        <v>0</v>
      </c>
      <c r="BJ226" s="17" t="s">
        <v>149</v>
      </c>
      <c r="BK226" s="186">
        <f>ROUND(I226*H226,2)</f>
        <v>5836.8</v>
      </c>
      <c r="BL226" s="17" t="s">
        <v>149</v>
      </c>
      <c r="BM226" s="185" t="s">
        <v>343</v>
      </c>
    </row>
    <row r="227" spans="1:65" s="2" customFormat="1" ht="28.8">
      <c r="A227" s="31"/>
      <c r="B227" s="32"/>
      <c r="C227" s="33"/>
      <c r="D227" s="187" t="s">
        <v>151</v>
      </c>
      <c r="E227" s="33"/>
      <c r="F227" s="188" t="s">
        <v>344</v>
      </c>
      <c r="G227" s="33"/>
      <c r="H227" s="33"/>
      <c r="I227" s="33"/>
      <c r="J227" s="33"/>
      <c r="K227" s="33"/>
      <c r="L227" s="36"/>
      <c r="M227" s="189"/>
      <c r="N227" s="190"/>
      <c r="O227" s="62"/>
      <c r="P227" s="62"/>
      <c r="Q227" s="62"/>
      <c r="R227" s="62"/>
      <c r="S227" s="62"/>
      <c r="T227" s="63"/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T227" s="17" t="s">
        <v>151</v>
      </c>
      <c r="AU227" s="17" t="s">
        <v>82</v>
      </c>
    </row>
    <row r="228" spans="1:65" s="13" customFormat="1" ht="10.199999999999999">
      <c r="B228" s="191"/>
      <c r="C228" s="192"/>
      <c r="D228" s="187" t="s">
        <v>153</v>
      </c>
      <c r="E228" s="193" t="s">
        <v>26</v>
      </c>
      <c r="F228" s="194" t="s">
        <v>345</v>
      </c>
      <c r="G228" s="192"/>
      <c r="H228" s="193" t="s">
        <v>26</v>
      </c>
      <c r="I228" s="192"/>
      <c r="J228" s="192"/>
      <c r="K228" s="192"/>
      <c r="L228" s="195"/>
      <c r="M228" s="196"/>
      <c r="N228" s="197"/>
      <c r="O228" s="197"/>
      <c r="P228" s="197"/>
      <c r="Q228" s="197"/>
      <c r="R228" s="197"/>
      <c r="S228" s="197"/>
      <c r="T228" s="198"/>
      <c r="AT228" s="199" t="s">
        <v>153</v>
      </c>
      <c r="AU228" s="199" t="s">
        <v>82</v>
      </c>
      <c r="AV228" s="13" t="s">
        <v>80</v>
      </c>
      <c r="AW228" s="13" t="s">
        <v>33</v>
      </c>
      <c r="AX228" s="13" t="s">
        <v>72</v>
      </c>
      <c r="AY228" s="199" t="s">
        <v>142</v>
      </c>
    </row>
    <row r="229" spans="1:65" s="14" customFormat="1" ht="10.199999999999999">
      <c r="B229" s="200"/>
      <c r="C229" s="201"/>
      <c r="D229" s="187" t="s">
        <v>153</v>
      </c>
      <c r="E229" s="202" t="s">
        <v>26</v>
      </c>
      <c r="F229" s="203" t="s">
        <v>346</v>
      </c>
      <c r="G229" s="201"/>
      <c r="H229" s="204">
        <v>0.91200000000000003</v>
      </c>
      <c r="I229" s="201"/>
      <c r="J229" s="201"/>
      <c r="K229" s="201"/>
      <c r="L229" s="205"/>
      <c r="M229" s="206"/>
      <c r="N229" s="207"/>
      <c r="O229" s="207"/>
      <c r="P229" s="207"/>
      <c r="Q229" s="207"/>
      <c r="R229" s="207"/>
      <c r="S229" s="207"/>
      <c r="T229" s="208"/>
      <c r="AT229" s="209" t="s">
        <v>153</v>
      </c>
      <c r="AU229" s="209" t="s">
        <v>82</v>
      </c>
      <c r="AV229" s="14" t="s">
        <v>82</v>
      </c>
      <c r="AW229" s="14" t="s">
        <v>33</v>
      </c>
      <c r="AX229" s="14" t="s">
        <v>80</v>
      </c>
      <c r="AY229" s="209" t="s">
        <v>142</v>
      </c>
    </row>
    <row r="230" spans="1:65" s="12" customFormat="1" ht="22.8" customHeight="1">
      <c r="B230" s="160"/>
      <c r="C230" s="161"/>
      <c r="D230" s="162" t="s">
        <v>71</v>
      </c>
      <c r="E230" s="173" t="s">
        <v>149</v>
      </c>
      <c r="F230" s="173" t="s">
        <v>347</v>
      </c>
      <c r="G230" s="161"/>
      <c r="H230" s="161"/>
      <c r="I230" s="161"/>
      <c r="J230" s="174">
        <f>BK230</f>
        <v>5819.65</v>
      </c>
      <c r="K230" s="161"/>
      <c r="L230" s="165"/>
      <c r="M230" s="166"/>
      <c r="N230" s="167"/>
      <c r="O230" s="167"/>
      <c r="P230" s="168">
        <f>SUM(P231:P250)</f>
        <v>5.812911999999999</v>
      </c>
      <c r="Q230" s="167"/>
      <c r="R230" s="168">
        <f>SUM(R231:R250)</f>
        <v>6.4192299199999994</v>
      </c>
      <c r="S230" s="167"/>
      <c r="T230" s="169">
        <f>SUM(T231:T250)</f>
        <v>0</v>
      </c>
      <c r="AR230" s="170" t="s">
        <v>80</v>
      </c>
      <c r="AT230" s="171" t="s">
        <v>71</v>
      </c>
      <c r="AU230" s="171" t="s">
        <v>80</v>
      </c>
      <c r="AY230" s="170" t="s">
        <v>142</v>
      </c>
      <c r="BK230" s="172">
        <f>SUM(BK231:BK250)</f>
        <v>5819.65</v>
      </c>
    </row>
    <row r="231" spans="1:65" s="2" customFormat="1" ht="16.5" customHeight="1">
      <c r="A231" s="31"/>
      <c r="B231" s="32"/>
      <c r="C231" s="175" t="s">
        <v>348</v>
      </c>
      <c r="D231" s="175" t="s">
        <v>144</v>
      </c>
      <c r="E231" s="176" t="s">
        <v>349</v>
      </c>
      <c r="F231" s="177" t="s">
        <v>350</v>
      </c>
      <c r="G231" s="178" t="s">
        <v>235</v>
      </c>
      <c r="H231" s="179">
        <v>5.5759999999999996</v>
      </c>
      <c r="I231" s="180">
        <v>113</v>
      </c>
      <c r="J231" s="180">
        <f>ROUND(I231*H231,2)</f>
        <v>630.09</v>
      </c>
      <c r="K231" s="177" t="s">
        <v>148</v>
      </c>
      <c r="L231" s="36"/>
      <c r="M231" s="181" t="s">
        <v>26</v>
      </c>
      <c r="N231" s="182" t="s">
        <v>45</v>
      </c>
      <c r="O231" s="183">
        <v>0.17799999999999999</v>
      </c>
      <c r="P231" s="183">
        <f>O231*H231</f>
        <v>0.99252799999999985</v>
      </c>
      <c r="Q231" s="183">
        <v>0.21251999999999999</v>
      </c>
      <c r="R231" s="183">
        <f>Q231*H231</f>
        <v>1.1850115199999998</v>
      </c>
      <c r="S231" s="183">
        <v>0</v>
      </c>
      <c r="T231" s="184">
        <f>S231*H231</f>
        <v>0</v>
      </c>
      <c r="U231" s="31"/>
      <c r="V231" s="31"/>
      <c r="W231" s="31"/>
      <c r="X231" s="31"/>
      <c r="Y231" s="31"/>
      <c r="Z231" s="31"/>
      <c r="AA231" s="31"/>
      <c r="AB231" s="31"/>
      <c r="AC231" s="31"/>
      <c r="AD231" s="31"/>
      <c r="AE231" s="31"/>
      <c r="AR231" s="185" t="s">
        <v>149</v>
      </c>
      <c r="AT231" s="185" t="s">
        <v>144</v>
      </c>
      <c r="AU231" s="185" t="s">
        <v>82</v>
      </c>
      <c r="AY231" s="17" t="s">
        <v>142</v>
      </c>
      <c r="BE231" s="186">
        <f>IF(N231="základní",J231,0)</f>
        <v>0</v>
      </c>
      <c r="BF231" s="186">
        <f>IF(N231="snížená",J231,0)</f>
        <v>0</v>
      </c>
      <c r="BG231" s="186">
        <f>IF(N231="zákl. přenesená",J231,0)</f>
        <v>630.09</v>
      </c>
      <c r="BH231" s="186">
        <f>IF(N231="sníž. přenesená",J231,0)</f>
        <v>0</v>
      </c>
      <c r="BI231" s="186">
        <f>IF(N231="nulová",J231,0)</f>
        <v>0</v>
      </c>
      <c r="BJ231" s="17" t="s">
        <v>149</v>
      </c>
      <c r="BK231" s="186">
        <f>ROUND(I231*H231,2)</f>
        <v>630.09</v>
      </c>
      <c r="BL231" s="17" t="s">
        <v>149</v>
      </c>
      <c r="BM231" s="185" t="s">
        <v>351</v>
      </c>
    </row>
    <row r="232" spans="1:65" s="2" customFormat="1" ht="10.199999999999999">
      <c r="A232" s="31"/>
      <c r="B232" s="32"/>
      <c r="C232" s="33"/>
      <c r="D232" s="187" t="s">
        <v>151</v>
      </c>
      <c r="E232" s="33"/>
      <c r="F232" s="188" t="s">
        <v>352</v>
      </c>
      <c r="G232" s="33"/>
      <c r="H232" s="33"/>
      <c r="I232" s="33"/>
      <c r="J232" s="33"/>
      <c r="K232" s="33"/>
      <c r="L232" s="36"/>
      <c r="M232" s="189"/>
      <c r="N232" s="190"/>
      <c r="O232" s="62"/>
      <c r="P232" s="62"/>
      <c r="Q232" s="62"/>
      <c r="R232" s="62"/>
      <c r="S232" s="62"/>
      <c r="T232" s="63"/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T232" s="17" t="s">
        <v>151</v>
      </c>
      <c r="AU232" s="17" t="s">
        <v>82</v>
      </c>
    </row>
    <row r="233" spans="1:65" s="13" customFormat="1" ht="10.199999999999999">
      <c r="B233" s="191"/>
      <c r="C233" s="192"/>
      <c r="D233" s="187" t="s">
        <v>153</v>
      </c>
      <c r="E233" s="193" t="s">
        <v>26</v>
      </c>
      <c r="F233" s="194" t="s">
        <v>353</v>
      </c>
      <c r="G233" s="192"/>
      <c r="H233" s="193" t="s">
        <v>26</v>
      </c>
      <c r="I233" s="192"/>
      <c r="J233" s="192"/>
      <c r="K233" s="192"/>
      <c r="L233" s="195"/>
      <c r="M233" s="196"/>
      <c r="N233" s="197"/>
      <c r="O233" s="197"/>
      <c r="P233" s="197"/>
      <c r="Q233" s="197"/>
      <c r="R233" s="197"/>
      <c r="S233" s="197"/>
      <c r="T233" s="198"/>
      <c r="AT233" s="199" t="s">
        <v>153</v>
      </c>
      <c r="AU233" s="199" t="s">
        <v>82</v>
      </c>
      <c r="AV233" s="13" t="s">
        <v>80</v>
      </c>
      <c r="AW233" s="13" t="s">
        <v>33</v>
      </c>
      <c r="AX233" s="13" t="s">
        <v>72</v>
      </c>
      <c r="AY233" s="199" t="s">
        <v>142</v>
      </c>
    </row>
    <row r="234" spans="1:65" s="13" customFormat="1" ht="10.199999999999999">
      <c r="B234" s="191"/>
      <c r="C234" s="192"/>
      <c r="D234" s="187" t="s">
        <v>153</v>
      </c>
      <c r="E234" s="193" t="s">
        <v>26</v>
      </c>
      <c r="F234" s="194" t="s">
        <v>243</v>
      </c>
      <c r="G234" s="192"/>
      <c r="H234" s="193" t="s">
        <v>26</v>
      </c>
      <c r="I234" s="192"/>
      <c r="J234" s="192"/>
      <c r="K234" s="192"/>
      <c r="L234" s="195"/>
      <c r="M234" s="196"/>
      <c r="N234" s="197"/>
      <c r="O234" s="197"/>
      <c r="P234" s="197"/>
      <c r="Q234" s="197"/>
      <c r="R234" s="197"/>
      <c r="S234" s="197"/>
      <c r="T234" s="198"/>
      <c r="AT234" s="199" t="s">
        <v>153</v>
      </c>
      <c r="AU234" s="199" t="s">
        <v>82</v>
      </c>
      <c r="AV234" s="13" t="s">
        <v>80</v>
      </c>
      <c r="AW234" s="13" t="s">
        <v>33</v>
      </c>
      <c r="AX234" s="13" t="s">
        <v>72</v>
      </c>
      <c r="AY234" s="199" t="s">
        <v>142</v>
      </c>
    </row>
    <row r="235" spans="1:65" s="14" customFormat="1" ht="10.199999999999999">
      <c r="B235" s="200"/>
      <c r="C235" s="201"/>
      <c r="D235" s="187" t="s">
        <v>153</v>
      </c>
      <c r="E235" s="202" t="s">
        <v>26</v>
      </c>
      <c r="F235" s="203" t="s">
        <v>354</v>
      </c>
      <c r="G235" s="201"/>
      <c r="H235" s="204">
        <v>3.2480000000000002</v>
      </c>
      <c r="I235" s="201"/>
      <c r="J235" s="201"/>
      <c r="K235" s="201"/>
      <c r="L235" s="205"/>
      <c r="M235" s="206"/>
      <c r="N235" s="207"/>
      <c r="O235" s="207"/>
      <c r="P235" s="207"/>
      <c r="Q235" s="207"/>
      <c r="R235" s="207"/>
      <c r="S235" s="207"/>
      <c r="T235" s="208"/>
      <c r="AT235" s="209" t="s">
        <v>153</v>
      </c>
      <c r="AU235" s="209" t="s">
        <v>82</v>
      </c>
      <c r="AV235" s="14" t="s">
        <v>82</v>
      </c>
      <c r="AW235" s="14" t="s">
        <v>33</v>
      </c>
      <c r="AX235" s="14" t="s">
        <v>72</v>
      </c>
      <c r="AY235" s="209" t="s">
        <v>142</v>
      </c>
    </row>
    <row r="236" spans="1:65" s="13" customFormat="1" ht="10.199999999999999">
      <c r="B236" s="191"/>
      <c r="C236" s="192"/>
      <c r="D236" s="187" t="s">
        <v>153</v>
      </c>
      <c r="E236" s="193" t="s">
        <v>26</v>
      </c>
      <c r="F236" s="194" t="s">
        <v>245</v>
      </c>
      <c r="G236" s="192"/>
      <c r="H236" s="193" t="s">
        <v>26</v>
      </c>
      <c r="I236" s="192"/>
      <c r="J236" s="192"/>
      <c r="K236" s="192"/>
      <c r="L236" s="195"/>
      <c r="M236" s="196"/>
      <c r="N236" s="197"/>
      <c r="O236" s="197"/>
      <c r="P236" s="197"/>
      <c r="Q236" s="197"/>
      <c r="R236" s="197"/>
      <c r="S236" s="197"/>
      <c r="T236" s="198"/>
      <c r="AT236" s="199" t="s">
        <v>153</v>
      </c>
      <c r="AU236" s="199" t="s">
        <v>82</v>
      </c>
      <c r="AV236" s="13" t="s">
        <v>80</v>
      </c>
      <c r="AW236" s="13" t="s">
        <v>33</v>
      </c>
      <c r="AX236" s="13" t="s">
        <v>72</v>
      </c>
      <c r="AY236" s="199" t="s">
        <v>142</v>
      </c>
    </row>
    <row r="237" spans="1:65" s="14" customFormat="1" ht="10.199999999999999">
      <c r="B237" s="200"/>
      <c r="C237" s="201"/>
      <c r="D237" s="187" t="s">
        <v>153</v>
      </c>
      <c r="E237" s="202" t="s">
        <v>26</v>
      </c>
      <c r="F237" s="203" t="s">
        <v>355</v>
      </c>
      <c r="G237" s="201"/>
      <c r="H237" s="204">
        <v>2.3279999999999998</v>
      </c>
      <c r="I237" s="201"/>
      <c r="J237" s="201"/>
      <c r="K237" s="201"/>
      <c r="L237" s="205"/>
      <c r="M237" s="206"/>
      <c r="N237" s="207"/>
      <c r="O237" s="207"/>
      <c r="P237" s="207"/>
      <c r="Q237" s="207"/>
      <c r="R237" s="207"/>
      <c r="S237" s="207"/>
      <c r="T237" s="208"/>
      <c r="AT237" s="209" t="s">
        <v>153</v>
      </c>
      <c r="AU237" s="209" t="s">
        <v>82</v>
      </c>
      <c r="AV237" s="14" t="s">
        <v>82</v>
      </c>
      <c r="AW237" s="14" t="s">
        <v>33</v>
      </c>
      <c r="AX237" s="14" t="s">
        <v>72</v>
      </c>
      <c r="AY237" s="209" t="s">
        <v>142</v>
      </c>
    </row>
    <row r="238" spans="1:65" s="15" customFormat="1" ht="10.199999999999999">
      <c r="B238" s="210"/>
      <c r="C238" s="211"/>
      <c r="D238" s="187" t="s">
        <v>153</v>
      </c>
      <c r="E238" s="212" t="s">
        <v>26</v>
      </c>
      <c r="F238" s="213" t="s">
        <v>177</v>
      </c>
      <c r="G238" s="211"/>
      <c r="H238" s="214">
        <v>5.5759999999999996</v>
      </c>
      <c r="I238" s="211"/>
      <c r="J238" s="211"/>
      <c r="K238" s="211"/>
      <c r="L238" s="215"/>
      <c r="M238" s="216"/>
      <c r="N238" s="217"/>
      <c r="O238" s="217"/>
      <c r="P238" s="217"/>
      <c r="Q238" s="217"/>
      <c r="R238" s="217"/>
      <c r="S238" s="217"/>
      <c r="T238" s="218"/>
      <c r="AT238" s="219" t="s">
        <v>153</v>
      </c>
      <c r="AU238" s="219" t="s">
        <v>82</v>
      </c>
      <c r="AV238" s="15" t="s">
        <v>149</v>
      </c>
      <c r="AW238" s="15" t="s">
        <v>33</v>
      </c>
      <c r="AX238" s="15" t="s">
        <v>80</v>
      </c>
      <c r="AY238" s="219" t="s">
        <v>142</v>
      </c>
    </row>
    <row r="239" spans="1:65" s="2" customFormat="1" ht="16.5" customHeight="1">
      <c r="A239" s="31"/>
      <c r="B239" s="32"/>
      <c r="C239" s="175" t="s">
        <v>356</v>
      </c>
      <c r="D239" s="175" t="s">
        <v>144</v>
      </c>
      <c r="E239" s="176" t="s">
        <v>357</v>
      </c>
      <c r="F239" s="177" t="s">
        <v>358</v>
      </c>
      <c r="G239" s="178" t="s">
        <v>147</v>
      </c>
      <c r="H239" s="179">
        <v>1.054</v>
      </c>
      <c r="I239" s="180">
        <v>1030</v>
      </c>
      <c r="J239" s="180">
        <f>ROUND(I239*H239,2)</f>
        <v>1085.6199999999999</v>
      </c>
      <c r="K239" s="177" t="s">
        <v>148</v>
      </c>
      <c r="L239" s="36"/>
      <c r="M239" s="181" t="s">
        <v>26</v>
      </c>
      <c r="N239" s="182" t="s">
        <v>45</v>
      </c>
      <c r="O239" s="183">
        <v>0.156</v>
      </c>
      <c r="P239" s="183">
        <f>O239*H239</f>
        <v>0.16442400000000001</v>
      </c>
      <c r="Q239" s="183">
        <v>2.25</v>
      </c>
      <c r="R239" s="183">
        <f>Q239*H239</f>
        <v>2.3715000000000002</v>
      </c>
      <c r="S239" s="183">
        <v>0</v>
      </c>
      <c r="T239" s="184">
        <f>S239*H239</f>
        <v>0</v>
      </c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R239" s="185" t="s">
        <v>149</v>
      </c>
      <c r="AT239" s="185" t="s">
        <v>144</v>
      </c>
      <c r="AU239" s="185" t="s">
        <v>82</v>
      </c>
      <c r="AY239" s="17" t="s">
        <v>142</v>
      </c>
      <c r="BE239" s="186">
        <f>IF(N239="základní",J239,0)</f>
        <v>0</v>
      </c>
      <c r="BF239" s="186">
        <f>IF(N239="snížená",J239,0)</f>
        <v>0</v>
      </c>
      <c r="BG239" s="186">
        <f>IF(N239="zákl. přenesená",J239,0)</f>
        <v>1085.6199999999999</v>
      </c>
      <c r="BH239" s="186">
        <f>IF(N239="sníž. přenesená",J239,0)</f>
        <v>0</v>
      </c>
      <c r="BI239" s="186">
        <f>IF(N239="nulová",J239,0)</f>
        <v>0</v>
      </c>
      <c r="BJ239" s="17" t="s">
        <v>149</v>
      </c>
      <c r="BK239" s="186">
        <f>ROUND(I239*H239,2)</f>
        <v>1085.6199999999999</v>
      </c>
      <c r="BL239" s="17" t="s">
        <v>149</v>
      </c>
      <c r="BM239" s="185" t="s">
        <v>359</v>
      </c>
    </row>
    <row r="240" spans="1:65" s="2" customFormat="1" ht="10.199999999999999">
      <c r="A240" s="31"/>
      <c r="B240" s="32"/>
      <c r="C240" s="33"/>
      <c r="D240" s="187" t="s">
        <v>151</v>
      </c>
      <c r="E240" s="33"/>
      <c r="F240" s="188" t="s">
        <v>360</v>
      </c>
      <c r="G240" s="33"/>
      <c r="H240" s="33"/>
      <c r="I240" s="33"/>
      <c r="J240" s="33"/>
      <c r="K240" s="33"/>
      <c r="L240" s="36"/>
      <c r="M240" s="189"/>
      <c r="N240" s="190"/>
      <c r="O240" s="62"/>
      <c r="P240" s="62"/>
      <c r="Q240" s="62"/>
      <c r="R240" s="62"/>
      <c r="S240" s="62"/>
      <c r="T240" s="63"/>
      <c r="U240" s="31"/>
      <c r="V240" s="31"/>
      <c r="W240" s="31"/>
      <c r="X240" s="31"/>
      <c r="Y240" s="31"/>
      <c r="Z240" s="31"/>
      <c r="AA240" s="31"/>
      <c r="AB240" s="31"/>
      <c r="AC240" s="31"/>
      <c r="AD240" s="31"/>
      <c r="AE240" s="31"/>
      <c r="AT240" s="17" t="s">
        <v>151</v>
      </c>
      <c r="AU240" s="17" t="s">
        <v>82</v>
      </c>
    </row>
    <row r="241" spans="1:65" s="13" customFormat="1" ht="10.199999999999999">
      <c r="B241" s="191"/>
      <c r="C241" s="192"/>
      <c r="D241" s="187" t="s">
        <v>153</v>
      </c>
      <c r="E241" s="193" t="s">
        <v>26</v>
      </c>
      <c r="F241" s="194" t="s">
        <v>361</v>
      </c>
      <c r="G241" s="192"/>
      <c r="H241" s="193" t="s">
        <v>26</v>
      </c>
      <c r="I241" s="192"/>
      <c r="J241" s="192"/>
      <c r="K241" s="192"/>
      <c r="L241" s="195"/>
      <c r="M241" s="196"/>
      <c r="N241" s="197"/>
      <c r="O241" s="197"/>
      <c r="P241" s="197"/>
      <c r="Q241" s="197"/>
      <c r="R241" s="197"/>
      <c r="S241" s="197"/>
      <c r="T241" s="198"/>
      <c r="AT241" s="199" t="s">
        <v>153</v>
      </c>
      <c r="AU241" s="199" t="s">
        <v>82</v>
      </c>
      <c r="AV241" s="13" t="s">
        <v>80</v>
      </c>
      <c r="AW241" s="13" t="s">
        <v>33</v>
      </c>
      <c r="AX241" s="13" t="s">
        <v>72</v>
      </c>
      <c r="AY241" s="199" t="s">
        <v>142</v>
      </c>
    </row>
    <row r="242" spans="1:65" s="14" customFormat="1" ht="10.199999999999999">
      <c r="B242" s="200"/>
      <c r="C242" s="201"/>
      <c r="D242" s="187" t="s">
        <v>153</v>
      </c>
      <c r="E242" s="202" t="s">
        <v>26</v>
      </c>
      <c r="F242" s="203" t="s">
        <v>362</v>
      </c>
      <c r="G242" s="201"/>
      <c r="H242" s="204">
        <v>1.054</v>
      </c>
      <c r="I242" s="201"/>
      <c r="J242" s="201"/>
      <c r="K242" s="201"/>
      <c r="L242" s="205"/>
      <c r="M242" s="206"/>
      <c r="N242" s="207"/>
      <c r="O242" s="207"/>
      <c r="P242" s="207"/>
      <c r="Q242" s="207"/>
      <c r="R242" s="207"/>
      <c r="S242" s="207"/>
      <c r="T242" s="208"/>
      <c r="AT242" s="209" t="s">
        <v>153</v>
      </c>
      <c r="AU242" s="209" t="s">
        <v>82</v>
      </c>
      <c r="AV242" s="14" t="s">
        <v>82</v>
      </c>
      <c r="AW242" s="14" t="s">
        <v>33</v>
      </c>
      <c r="AX242" s="14" t="s">
        <v>80</v>
      </c>
      <c r="AY242" s="209" t="s">
        <v>142</v>
      </c>
    </row>
    <row r="243" spans="1:65" s="2" customFormat="1" ht="16.5" customHeight="1">
      <c r="A243" s="31"/>
      <c r="B243" s="32"/>
      <c r="C243" s="175" t="s">
        <v>363</v>
      </c>
      <c r="D243" s="175" t="s">
        <v>144</v>
      </c>
      <c r="E243" s="176" t="s">
        <v>364</v>
      </c>
      <c r="F243" s="177" t="s">
        <v>365</v>
      </c>
      <c r="G243" s="178" t="s">
        <v>235</v>
      </c>
      <c r="H243" s="179">
        <v>5.5759999999999996</v>
      </c>
      <c r="I243" s="180">
        <v>736</v>
      </c>
      <c r="J243" s="180">
        <f>ROUND(I243*H243,2)</f>
        <v>4103.9399999999996</v>
      </c>
      <c r="K243" s="177" t="s">
        <v>148</v>
      </c>
      <c r="L243" s="36"/>
      <c r="M243" s="181" t="s">
        <v>26</v>
      </c>
      <c r="N243" s="182" t="s">
        <v>45</v>
      </c>
      <c r="O243" s="183">
        <v>0.83499999999999996</v>
      </c>
      <c r="P243" s="183">
        <f>O243*H243</f>
        <v>4.6559599999999994</v>
      </c>
      <c r="Q243" s="183">
        <v>0.51339999999999997</v>
      </c>
      <c r="R243" s="183">
        <f>Q243*H243</f>
        <v>2.8627183999999994</v>
      </c>
      <c r="S243" s="183">
        <v>0</v>
      </c>
      <c r="T243" s="184">
        <f>S243*H243</f>
        <v>0</v>
      </c>
      <c r="U243" s="31"/>
      <c r="V243" s="31"/>
      <c r="W243" s="31"/>
      <c r="X243" s="31"/>
      <c r="Y243" s="31"/>
      <c r="Z243" s="31"/>
      <c r="AA243" s="31"/>
      <c r="AB243" s="31"/>
      <c r="AC243" s="31"/>
      <c r="AD243" s="31"/>
      <c r="AE243" s="31"/>
      <c r="AR243" s="185" t="s">
        <v>149</v>
      </c>
      <c r="AT243" s="185" t="s">
        <v>144</v>
      </c>
      <c r="AU243" s="185" t="s">
        <v>82</v>
      </c>
      <c r="AY243" s="17" t="s">
        <v>142</v>
      </c>
      <c r="BE243" s="186">
        <f>IF(N243="základní",J243,0)</f>
        <v>0</v>
      </c>
      <c r="BF243" s="186">
        <f>IF(N243="snížená",J243,0)</f>
        <v>0</v>
      </c>
      <c r="BG243" s="186">
        <f>IF(N243="zákl. přenesená",J243,0)</f>
        <v>4103.9399999999996</v>
      </c>
      <c r="BH243" s="186">
        <f>IF(N243="sníž. přenesená",J243,0)</f>
        <v>0</v>
      </c>
      <c r="BI243" s="186">
        <f>IF(N243="nulová",J243,0)</f>
        <v>0</v>
      </c>
      <c r="BJ243" s="17" t="s">
        <v>149</v>
      </c>
      <c r="BK243" s="186">
        <f>ROUND(I243*H243,2)</f>
        <v>4103.9399999999996</v>
      </c>
      <c r="BL243" s="17" t="s">
        <v>149</v>
      </c>
      <c r="BM243" s="185" t="s">
        <v>366</v>
      </c>
    </row>
    <row r="244" spans="1:65" s="2" customFormat="1" ht="19.2">
      <c r="A244" s="31"/>
      <c r="B244" s="32"/>
      <c r="C244" s="33"/>
      <c r="D244" s="187" t="s">
        <v>151</v>
      </c>
      <c r="E244" s="33"/>
      <c r="F244" s="188" t="s">
        <v>367</v>
      </c>
      <c r="G244" s="33"/>
      <c r="H244" s="33"/>
      <c r="I244" s="33"/>
      <c r="J244" s="33"/>
      <c r="K244" s="33"/>
      <c r="L244" s="36"/>
      <c r="M244" s="189"/>
      <c r="N244" s="190"/>
      <c r="O244" s="62"/>
      <c r="P244" s="62"/>
      <c r="Q244" s="62"/>
      <c r="R244" s="62"/>
      <c r="S244" s="62"/>
      <c r="T244" s="63"/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T244" s="17" t="s">
        <v>151</v>
      </c>
      <c r="AU244" s="17" t="s">
        <v>82</v>
      </c>
    </row>
    <row r="245" spans="1:65" s="13" customFormat="1" ht="10.199999999999999">
      <c r="B245" s="191"/>
      <c r="C245" s="192"/>
      <c r="D245" s="187" t="s">
        <v>153</v>
      </c>
      <c r="E245" s="193" t="s">
        <v>26</v>
      </c>
      <c r="F245" s="194" t="s">
        <v>368</v>
      </c>
      <c r="G245" s="192"/>
      <c r="H245" s="193" t="s">
        <v>26</v>
      </c>
      <c r="I245" s="192"/>
      <c r="J245" s="192"/>
      <c r="K245" s="192"/>
      <c r="L245" s="195"/>
      <c r="M245" s="196"/>
      <c r="N245" s="197"/>
      <c r="O245" s="197"/>
      <c r="P245" s="197"/>
      <c r="Q245" s="197"/>
      <c r="R245" s="197"/>
      <c r="S245" s="197"/>
      <c r="T245" s="198"/>
      <c r="AT245" s="199" t="s">
        <v>153</v>
      </c>
      <c r="AU245" s="199" t="s">
        <v>82</v>
      </c>
      <c r="AV245" s="13" t="s">
        <v>80</v>
      </c>
      <c r="AW245" s="13" t="s">
        <v>33</v>
      </c>
      <c r="AX245" s="13" t="s">
        <v>72</v>
      </c>
      <c r="AY245" s="199" t="s">
        <v>142</v>
      </c>
    </row>
    <row r="246" spans="1:65" s="13" customFormat="1" ht="10.199999999999999">
      <c r="B246" s="191"/>
      <c r="C246" s="192"/>
      <c r="D246" s="187" t="s">
        <v>153</v>
      </c>
      <c r="E246" s="193" t="s">
        <v>26</v>
      </c>
      <c r="F246" s="194" t="s">
        <v>243</v>
      </c>
      <c r="G246" s="192"/>
      <c r="H246" s="193" t="s">
        <v>26</v>
      </c>
      <c r="I246" s="192"/>
      <c r="J246" s="192"/>
      <c r="K246" s="192"/>
      <c r="L246" s="195"/>
      <c r="M246" s="196"/>
      <c r="N246" s="197"/>
      <c r="O246" s="197"/>
      <c r="P246" s="197"/>
      <c r="Q246" s="197"/>
      <c r="R246" s="197"/>
      <c r="S246" s="197"/>
      <c r="T246" s="198"/>
      <c r="AT246" s="199" t="s">
        <v>153</v>
      </c>
      <c r="AU246" s="199" t="s">
        <v>82</v>
      </c>
      <c r="AV246" s="13" t="s">
        <v>80</v>
      </c>
      <c r="AW246" s="13" t="s">
        <v>33</v>
      </c>
      <c r="AX246" s="13" t="s">
        <v>72</v>
      </c>
      <c r="AY246" s="199" t="s">
        <v>142</v>
      </c>
    </row>
    <row r="247" spans="1:65" s="14" customFormat="1" ht="10.199999999999999">
      <c r="B247" s="200"/>
      <c r="C247" s="201"/>
      <c r="D247" s="187" t="s">
        <v>153</v>
      </c>
      <c r="E247" s="202" t="s">
        <v>26</v>
      </c>
      <c r="F247" s="203" t="s">
        <v>354</v>
      </c>
      <c r="G247" s="201"/>
      <c r="H247" s="204">
        <v>3.2480000000000002</v>
      </c>
      <c r="I247" s="201"/>
      <c r="J247" s="201"/>
      <c r="K247" s="201"/>
      <c r="L247" s="205"/>
      <c r="M247" s="206"/>
      <c r="N247" s="207"/>
      <c r="O247" s="207"/>
      <c r="P247" s="207"/>
      <c r="Q247" s="207"/>
      <c r="R247" s="207"/>
      <c r="S247" s="207"/>
      <c r="T247" s="208"/>
      <c r="AT247" s="209" t="s">
        <v>153</v>
      </c>
      <c r="AU247" s="209" t="s">
        <v>82</v>
      </c>
      <c r="AV247" s="14" t="s">
        <v>82</v>
      </c>
      <c r="AW247" s="14" t="s">
        <v>33</v>
      </c>
      <c r="AX247" s="14" t="s">
        <v>72</v>
      </c>
      <c r="AY247" s="209" t="s">
        <v>142</v>
      </c>
    </row>
    <row r="248" spans="1:65" s="13" customFormat="1" ht="10.199999999999999">
      <c r="B248" s="191"/>
      <c r="C248" s="192"/>
      <c r="D248" s="187" t="s">
        <v>153</v>
      </c>
      <c r="E248" s="193" t="s">
        <v>26</v>
      </c>
      <c r="F248" s="194" t="s">
        <v>245</v>
      </c>
      <c r="G248" s="192"/>
      <c r="H248" s="193" t="s">
        <v>26</v>
      </c>
      <c r="I248" s="192"/>
      <c r="J248" s="192"/>
      <c r="K248" s="192"/>
      <c r="L248" s="195"/>
      <c r="M248" s="196"/>
      <c r="N248" s="197"/>
      <c r="O248" s="197"/>
      <c r="P248" s="197"/>
      <c r="Q248" s="197"/>
      <c r="R248" s="197"/>
      <c r="S248" s="197"/>
      <c r="T248" s="198"/>
      <c r="AT248" s="199" t="s">
        <v>153</v>
      </c>
      <c r="AU248" s="199" t="s">
        <v>82</v>
      </c>
      <c r="AV248" s="13" t="s">
        <v>80</v>
      </c>
      <c r="AW248" s="13" t="s">
        <v>33</v>
      </c>
      <c r="AX248" s="13" t="s">
        <v>72</v>
      </c>
      <c r="AY248" s="199" t="s">
        <v>142</v>
      </c>
    </row>
    <row r="249" spans="1:65" s="14" customFormat="1" ht="10.199999999999999">
      <c r="B249" s="200"/>
      <c r="C249" s="201"/>
      <c r="D249" s="187" t="s">
        <v>153</v>
      </c>
      <c r="E249" s="202" t="s">
        <v>26</v>
      </c>
      <c r="F249" s="203" t="s">
        <v>355</v>
      </c>
      <c r="G249" s="201"/>
      <c r="H249" s="204">
        <v>2.3279999999999998</v>
      </c>
      <c r="I249" s="201"/>
      <c r="J249" s="201"/>
      <c r="K249" s="201"/>
      <c r="L249" s="205"/>
      <c r="M249" s="206"/>
      <c r="N249" s="207"/>
      <c r="O249" s="207"/>
      <c r="P249" s="207"/>
      <c r="Q249" s="207"/>
      <c r="R249" s="207"/>
      <c r="S249" s="207"/>
      <c r="T249" s="208"/>
      <c r="AT249" s="209" t="s">
        <v>153</v>
      </c>
      <c r="AU249" s="209" t="s">
        <v>82</v>
      </c>
      <c r="AV249" s="14" t="s">
        <v>82</v>
      </c>
      <c r="AW249" s="14" t="s">
        <v>33</v>
      </c>
      <c r="AX249" s="14" t="s">
        <v>72</v>
      </c>
      <c r="AY249" s="209" t="s">
        <v>142</v>
      </c>
    </row>
    <row r="250" spans="1:65" s="15" customFormat="1" ht="10.199999999999999">
      <c r="B250" s="210"/>
      <c r="C250" s="211"/>
      <c r="D250" s="187" t="s">
        <v>153</v>
      </c>
      <c r="E250" s="212" t="s">
        <v>26</v>
      </c>
      <c r="F250" s="213" t="s">
        <v>177</v>
      </c>
      <c r="G250" s="211"/>
      <c r="H250" s="214">
        <v>5.5759999999999996</v>
      </c>
      <c r="I250" s="211"/>
      <c r="J250" s="211"/>
      <c r="K250" s="211"/>
      <c r="L250" s="215"/>
      <c r="M250" s="216"/>
      <c r="N250" s="217"/>
      <c r="O250" s="217"/>
      <c r="P250" s="217"/>
      <c r="Q250" s="217"/>
      <c r="R250" s="217"/>
      <c r="S250" s="217"/>
      <c r="T250" s="218"/>
      <c r="AT250" s="219" t="s">
        <v>153</v>
      </c>
      <c r="AU250" s="219" t="s">
        <v>82</v>
      </c>
      <c r="AV250" s="15" t="s">
        <v>149</v>
      </c>
      <c r="AW250" s="15" t="s">
        <v>33</v>
      </c>
      <c r="AX250" s="15" t="s">
        <v>80</v>
      </c>
      <c r="AY250" s="219" t="s">
        <v>142</v>
      </c>
    </row>
    <row r="251" spans="1:65" s="12" customFormat="1" ht="22.8" customHeight="1">
      <c r="B251" s="160"/>
      <c r="C251" s="161"/>
      <c r="D251" s="162" t="s">
        <v>71</v>
      </c>
      <c r="E251" s="173" t="s">
        <v>178</v>
      </c>
      <c r="F251" s="173" t="s">
        <v>369</v>
      </c>
      <c r="G251" s="161"/>
      <c r="H251" s="161"/>
      <c r="I251" s="161"/>
      <c r="J251" s="174">
        <f>BK251</f>
        <v>14614.560000000001</v>
      </c>
      <c r="K251" s="161"/>
      <c r="L251" s="165"/>
      <c r="M251" s="166"/>
      <c r="N251" s="167"/>
      <c r="O251" s="167"/>
      <c r="P251" s="168">
        <f>SUM(P252:P259)</f>
        <v>2.86416</v>
      </c>
      <c r="Q251" s="167"/>
      <c r="R251" s="168">
        <f>SUM(R252:R259)</f>
        <v>0</v>
      </c>
      <c r="S251" s="167"/>
      <c r="T251" s="169">
        <f>SUM(T252:T259)</f>
        <v>0</v>
      </c>
      <c r="AR251" s="170" t="s">
        <v>80</v>
      </c>
      <c r="AT251" s="171" t="s">
        <v>71</v>
      </c>
      <c r="AU251" s="171" t="s">
        <v>80</v>
      </c>
      <c r="AY251" s="170" t="s">
        <v>142</v>
      </c>
      <c r="BK251" s="172">
        <f>SUM(BK252:BK259)</f>
        <v>14614.560000000001</v>
      </c>
    </row>
    <row r="252" spans="1:65" s="2" customFormat="1" ht="16.5" customHeight="1">
      <c r="A252" s="31"/>
      <c r="B252" s="32"/>
      <c r="C252" s="175" t="s">
        <v>370</v>
      </c>
      <c r="D252" s="175" t="s">
        <v>144</v>
      </c>
      <c r="E252" s="176" t="s">
        <v>371</v>
      </c>
      <c r="F252" s="177" t="s">
        <v>372</v>
      </c>
      <c r="G252" s="178" t="s">
        <v>235</v>
      </c>
      <c r="H252" s="179">
        <v>73.44</v>
      </c>
      <c r="I252" s="180">
        <v>109</v>
      </c>
      <c r="J252" s="180">
        <f>ROUND(I252*H252,2)</f>
        <v>8004.96</v>
      </c>
      <c r="K252" s="177" t="s">
        <v>148</v>
      </c>
      <c r="L252" s="36"/>
      <c r="M252" s="181" t="s">
        <v>26</v>
      </c>
      <c r="N252" s="182" t="s">
        <v>45</v>
      </c>
      <c r="O252" s="183">
        <v>2.5000000000000001E-2</v>
      </c>
      <c r="P252" s="183">
        <f>O252*H252</f>
        <v>1.8360000000000001</v>
      </c>
      <c r="Q252" s="183">
        <v>0</v>
      </c>
      <c r="R252" s="183">
        <f>Q252*H252</f>
        <v>0</v>
      </c>
      <c r="S252" s="183">
        <v>0</v>
      </c>
      <c r="T252" s="184">
        <f>S252*H252</f>
        <v>0</v>
      </c>
      <c r="U252" s="31"/>
      <c r="V252" s="31"/>
      <c r="W252" s="31"/>
      <c r="X252" s="31"/>
      <c r="Y252" s="31"/>
      <c r="Z252" s="31"/>
      <c r="AA252" s="31"/>
      <c r="AB252" s="31"/>
      <c r="AC252" s="31"/>
      <c r="AD252" s="31"/>
      <c r="AE252" s="31"/>
      <c r="AR252" s="185" t="s">
        <v>149</v>
      </c>
      <c r="AT252" s="185" t="s">
        <v>144</v>
      </c>
      <c r="AU252" s="185" t="s">
        <v>82</v>
      </c>
      <c r="AY252" s="17" t="s">
        <v>142</v>
      </c>
      <c r="BE252" s="186">
        <f>IF(N252="základní",J252,0)</f>
        <v>0</v>
      </c>
      <c r="BF252" s="186">
        <f>IF(N252="snížená",J252,0)</f>
        <v>0</v>
      </c>
      <c r="BG252" s="186">
        <f>IF(N252="zákl. přenesená",J252,0)</f>
        <v>8004.96</v>
      </c>
      <c r="BH252" s="186">
        <f>IF(N252="sníž. přenesená",J252,0)</f>
        <v>0</v>
      </c>
      <c r="BI252" s="186">
        <f>IF(N252="nulová",J252,0)</f>
        <v>0</v>
      </c>
      <c r="BJ252" s="17" t="s">
        <v>149</v>
      </c>
      <c r="BK252" s="186">
        <f>ROUND(I252*H252,2)</f>
        <v>8004.96</v>
      </c>
      <c r="BL252" s="17" t="s">
        <v>149</v>
      </c>
      <c r="BM252" s="185" t="s">
        <v>373</v>
      </c>
    </row>
    <row r="253" spans="1:65" s="2" customFormat="1" ht="10.199999999999999">
      <c r="A253" s="31"/>
      <c r="B253" s="32"/>
      <c r="C253" s="33"/>
      <c r="D253" s="187" t="s">
        <v>151</v>
      </c>
      <c r="E253" s="33"/>
      <c r="F253" s="188" t="s">
        <v>374</v>
      </c>
      <c r="G253" s="33"/>
      <c r="H253" s="33"/>
      <c r="I253" s="33"/>
      <c r="J253" s="33"/>
      <c r="K253" s="33"/>
      <c r="L253" s="36"/>
      <c r="M253" s="189"/>
      <c r="N253" s="190"/>
      <c r="O253" s="62"/>
      <c r="P253" s="62"/>
      <c r="Q253" s="62"/>
      <c r="R253" s="62"/>
      <c r="S253" s="62"/>
      <c r="T253" s="63"/>
      <c r="U253" s="31"/>
      <c r="V253" s="31"/>
      <c r="W253" s="31"/>
      <c r="X253" s="31"/>
      <c r="Y253" s="31"/>
      <c r="Z253" s="31"/>
      <c r="AA253" s="31"/>
      <c r="AB253" s="31"/>
      <c r="AC253" s="31"/>
      <c r="AD253" s="31"/>
      <c r="AE253" s="31"/>
      <c r="AT253" s="17" t="s">
        <v>151</v>
      </c>
      <c r="AU253" s="17" t="s">
        <v>82</v>
      </c>
    </row>
    <row r="254" spans="1:65" s="13" customFormat="1" ht="10.199999999999999">
      <c r="B254" s="191"/>
      <c r="C254" s="192"/>
      <c r="D254" s="187" t="s">
        <v>153</v>
      </c>
      <c r="E254" s="193" t="s">
        <v>26</v>
      </c>
      <c r="F254" s="194" t="s">
        <v>375</v>
      </c>
      <c r="G254" s="192"/>
      <c r="H254" s="193" t="s">
        <v>26</v>
      </c>
      <c r="I254" s="192"/>
      <c r="J254" s="192"/>
      <c r="K254" s="192"/>
      <c r="L254" s="195"/>
      <c r="M254" s="196"/>
      <c r="N254" s="197"/>
      <c r="O254" s="197"/>
      <c r="P254" s="197"/>
      <c r="Q254" s="197"/>
      <c r="R254" s="197"/>
      <c r="S254" s="197"/>
      <c r="T254" s="198"/>
      <c r="AT254" s="199" t="s">
        <v>153</v>
      </c>
      <c r="AU254" s="199" t="s">
        <v>82</v>
      </c>
      <c r="AV254" s="13" t="s">
        <v>80</v>
      </c>
      <c r="AW254" s="13" t="s">
        <v>33</v>
      </c>
      <c r="AX254" s="13" t="s">
        <v>72</v>
      </c>
      <c r="AY254" s="199" t="s">
        <v>142</v>
      </c>
    </row>
    <row r="255" spans="1:65" s="14" customFormat="1" ht="10.199999999999999">
      <c r="B255" s="200"/>
      <c r="C255" s="201"/>
      <c r="D255" s="187" t="s">
        <v>153</v>
      </c>
      <c r="E255" s="202" t="s">
        <v>26</v>
      </c>
      <c r="F255" s="203" t="s">
        <v>376</v>
      </c>
      <c r="G255" s="201"/>
      <c r="H255" s="204">
        <v>73.44</v>
      </c>
      <c r="I255" s="201"/>
      <c r="J255" s="201"/>
      <c r="K255" s="201"/>
      <c r="L255" s="205"/>
      <c r="M255" s="206"/>
      <c r="N255" s="207"/>
      <c r="O255" s="207"/>
      <c r="P255" s="207"/>
      <c r="Q255" s="207"/>
      <c r="R255" s="207"/>
      <c r="S255" s="207"/>
      <c r="T255" s="208"/>
      <c r="AT255" s="209" t="s">
        <v>153</v>
      </c>
      <c r="AU255" s="209" t="s">
        <v>82</v>
      </c>
      <c r="AV255" s="14" t="s">
        <v>82</v>
      </c>
      <c r="AW255" s="14" t="s">
        <v>33</v>
      </c>
      <c r="AX255" s="14" t="s">
        <v>80</v>
      </c>
      <c r="AY255" s="209" t="s">
        <v>142</v>
      </c>
    </row>
    <row r="256" spans="1:65" s="2" customFormat="1" ht="16.5" customHeight="1">
      <c r="A256" s="31"/>
      <c r="B256" s="32"/>
      <c r="C256" s="175" t="s">
        <v>377</v>
      </c>
      <c r="D256" s="175" t="s">
        <v>144</v>
      </c>
      <c r="E256" s="176" t="s">
        <v>378</v>
      </c>
      <c r="F256" s="177" t="s">
        <v>379</v>
      </c>
      <c r="G256" s="178" t="s">
        <v>235</v>
      </c>
      <c r="H256" s="179">
        <v>36.72</v>
      </c>
      <c r="I256" s="180">
        <v>180</v>
      </c>
      <c r="J256" s="180">
        <f>ROUND(I256*H256,2)</f>
        <v>6609.6</v>
      </c>
      <c r="K256" s="177" t="s">
        <v>148</v>
      </c>
      <c r="L256" s="36"/>
      <c r="M256" s="181" t="s">
        <v>26</v>
      </c>
      <c r="N256" s="182" t="s">
        <v>45</v>
      </c>
      <c r="O256" s="183">
        <v>2.8000000000000001E-2</v>
      </c>
      <c r="P256" s="183">
        <f>O256*H256</f>
        <v>1.02816</v>
      </c>
      <c r="Q256" s="183">
        <v>0</v>
      </c>
      <c r="R256" s="183">
        <f>Q256*H256</f>
        <v>0</v>
      </c>
      <c r="S256" s="183">
        <v>0</v>
      </c>
      <c r="T256" s="184">
        <f>S256*H256</f>
        <v>0</v>
      </c>
      <c r="U256" s="31"/>
      <c r="V256" s="31"/>
      <c r="W256" s="31"/>
      <c r="X256" s="31"/>
      <c r="Y256" s="31"/>
      <c r="Z256" s="31"/>
      <c r="AA256" s="31"/>
      <c r="AB256" s="31"/>
      <c r="AC256" s="31"/>
      <c r="AD256" s="31"/>
      <c r="AE256" s="31"/>
      <c r="AR256" s="185" t="s">
        <v>149</v>
      </c>
      <c r="AT256" s="185" t="s">
        <v>144</v>
      </c>
      <c r="AU256" s="185" t="s">
        <v>82</v>
      </c>
      <c r="AY256" s="17" t="s">
        <v>142</v>
      </c>
      <c r="BE256" s="186">
        <f>IF(N256="základní",J256,0)</f>
        <v>0</v>
      </c>
      <c r="BF256" s="186">
        <f>IF(N256="snížená",J256,0)</f>
        <v>0</v>
      </c>
      <c r="BG256" s="186">
        <f>IF(N256="zákl. přenesená",J256,0)</f>
        <v>6609.6</v>
      </c>
      <c r="BH256" s="186">
        <f>IF(N256="sníž. přenesená",J256,0)</f>
        <v>0</v>
      </c>
      <c r="BI256" s="186">
        <f>IF(N256="nulová",J256,0)</f>
        <v>0</v>
      </c>
      <c r="BJ256" s="17" t="s">
        <v>149</v>
      </c>
      <c r="BK256" s="186">
        <f>ROUND(I256*H256,2)</f>
        <v>6609.6</v>
      </c>
      <c r="BL256" s="17" t="s">
        <v>149</v>
      </c>
      <c r="BM256" s="185" t="s">
        <v>380</v>
      </c>
    </row>
    <row r="257" spans="1:65" s="2" customFormat="1" ht="10.199999999999999">
      <c r="A257" s="31"/>
      <c r="B257" s="32"/>
      <c r="C257" s="33"/>
      <c r="D257" s="187" t="s">
        <v>151</v>
      </c>
      <c r="E257" s="33"/>
      <c r="F257" s="188" t="s">
        <v>381</v>
      </c>
      <c r="G257" s="33"/>
      <c r="H257" s="33"/>
      <c r="I257" s="33"/>
      <c r="J257" s="33"/>
      <c r="K257" s="33"/>
      <c r="L257" s="36"/>
      <c r="M257" s="189"/>
      <c r="N257" s="190"/>
      <c r="O257" s="62"/>
      <c r="P257" s="62"/>
      <c r="Q257" s="62"/>
      <c r="R257" s="62"/>
      <c r="S257" s="62"/>
      <c r="T257" s="63"/>
      <c r="U257" s="31"/>
      <c r="V257" s="31"/>
      <c r="W257" s="31"/>
      <c r="X257" s="31"/>
      <c r="Y257" s="31"/>
      <c r="Z257" s="31"/>
      <c r="AA257" s="31"/>
      <c r="AB257" s="31"/>
      <c r="AC257" s="31"/>
      <c r="AD257" s="31"/>
      <c r="AE257" s="31"/>
      <c r="AT257" s="17" t="s">
        <v>151</v>
      </c>
      <c r="AU257" s="17" t="s">
        <v>82</v>
      </c>
    </row>
    <row r="258" spans="1:65" s="13" customFormat="1" ht="10.199999999999999">
      <c r="B258" s="191"/>
      <c r="C258" s="192"/>
      <c r="D258" s="187" t="s">
        <v>153</v>
      </c>
      <c r="E258" s="193" t="s">
        <v>26</v>
      </c>
      <c r="F258" s="194" t="s">
        <v>375</v>
      </c>
      <c r="G258" s="192"/>
      <c r="H258" s="193" t="s">
        <v>26</v>
      </c>
      <c r="I258" s="192"/>
      <c r="J258" s="192"/>
      <c r="K258" s="192"/>
      <c r="L258" s="195"/>
      <c r="M258" s="196"/>
      <c r="N258" s="197"/>
      <c r="O258" s="197"/>
      <c r="P258" s="197"/>
      <c r="Q258" s="197"/>
      <c r="R258" s="197"/>
      <c r="S258" s="197"/>
      <c r="T258" s="198"/>
      <c r="AT258" s="199" t="s">
        <v>153</v>
      </c>
      <c r="AU258" s="199" t="s">
        <v>82</v>
      </c>
      <c r="AV258" s="13" t="s">
        <v>80</v>
      </c>
      <c r="AW258" s="13" t="s">
        <v>33</v>
      </c>
      <c r="AX258" s="13" t="s">
        <v>72</v>
      </c>
      <c r="AY258" s="199" t="s">
        <v>142</v>
      </c>
    </row>
    <row r="259" spans="1:65" s="14" customFormat="1" ht="10.199999999999999">
      <c r="B259" s="200"/>
      <c r="C259" s="201"/>
      <c r="D259" s="187" t="s">
        <v>153</v>
      </c>
      <c r="E259" s="202" t="s">
        <v>26</v>
      </c>
      <c r="F259" s="203" t="s">
        <v>382</v>
      </c>
      <c r="G259" s="201"/>
      <c r="H259" s="204">
        <v>36.72</v>
      </c>
      <c r="I259" s="201"/>
      <c r="J259" s="201"/>
      <c r="K259" s="201"/>
      <c r="L259" s="205"/>
      <c r="M259" s="206"/>
      <c r="N259" s="207"/>
      <c r="O259" s="207"/>
      <c r="P259" s="207"/>
      <c r="Q259" s="207"/>
      <c r="R259" s="207"/>
      <c r="S259" s="207"/>
      <c r="T259" s="208"/>
      <c r="AT259" s="209" t="s">
        <v>153</v>
      </c>
      <c r="AU259" s="209" t="s">
        <v>82</v>
      </c>
      <c r="AV259" s="14" t="s">
        <v>82</v>
      </c>
      <c r="AW259" s="14" t="s">
        <v>33</v>
      </c>
      <c r="AX259" s="14" t="s">
        <v>80</v>
      </c>
      <c r="AY259" s="209" t="s">
        <v>142</v>
      </c>
    </row>
    <row r="260" spans="1:65" s="12" customFormat="1" ht="22.8" customHeight="1">
      <c r="B260" s="160"/>
      <c r="C260" s="161"/>
      <c r="D260" s="162" t="s">
        <v>71</v>
      </c>
      <c r="E260" s="173" t="s">
        <v>206</v>
      </c>
      <c r="F260" s="173" t="s">
        <v>383</v>
      </c>
      <c r="G260" s="161"/>
      <c r="H260" s="161"/>
      <c r="I260" s="161"/>
      <c r="J260" s="174">
        <f>BK260</f>
        <v>114400</v>
      </c>
      <c r="K260" s="161"/>
      <c r="L260" s="165"/>
      <c r="M260" s="166"/>
      <c r="N260" s="167"/>
      <c r="O260" s="167"/>
      <c r="P260" s="168">
        <f>SUM(P261:P280)</f>
        <v>11.218</v>
      </c>
      <c r="Q260" s="167"/>
      <c r="R260" s="168">
        <f>SUM(R261:R280)</f>
        <v>0.25963999999999998</v>
      </c>
      <c r="S260" s="167"/>
      <c r="T260" s="169">
        <f>SUM(T261:T280)</f>
        <v>0</v>
      </c>
      <c r="AR260" s="170" t="s">
        <v>80</v>
      </c>
      <c r="AT260" s="171" t="s">
        <v>71</v>
      </c>
      <c r="AU260" s="171" t="s">
        <v>80</v>
      </c>
      <c r="AY260" s="170" t="s">
        <v>142</v>
      </c>
      <c r="BK260" s="172">
        <f>SUM(BK261:BK280)</f>
        <v>114400</v>
      </c>
    </row>
    <row r="261" spans="1:65" s="2" customFormat="1" ht="16.5" customHeight="1">
      <c r="A261" s="31"/>
      <c r="B261" s="32"/>
      <c r="C261" s="175" t="s">
        <v>384</v>
      </c>
      <c r="D261" s="175" t="s">
        <v>144</v>
      </c>
      <c r="E261" s="176" t="s">
        <v>385</v>
      </c>
      <c r="F261" s="177" t="s">
        <v>386</v>
      </c>
      <c r="G261" s="178" t="s">
        <v>387</v>
      </c>
      <c r="H261" s="179">
        <v>2</v>
      </c>
      <c r="I261" s="180">
        <v>1200</v>
      </c>
      <c r="J261" s="180">
        <f>ROUND(I261*H261,2)</f>
        <v>2400</v>
      </c>
      <c r="K261" s="177" t="s">
        <v>26</v>
      </c>
      <c r="L261" s="36"/>
      <c r="M261" s="181" t="s">
        <v>26</v>
      </c>
      <c r="N261" s="182" t="s">
        <v>45</v>
      </c>
      <c r="O261" s="183">
        <v>1.6830000000000001</v>
      </c>
      <c r="P261" s="183">
        <f>O261*H261</f>
        <v>3.3660000000000001</v>
      </c>
      <c r="Q261" s="183">
        <v>4.6999999999999999E-4</v>
      </c>
      <c r="R261" s="183">
        <f>Q261*H261</f>
        <v>9.3999999999999997E-4</v>
      </c>
      <c r="S261" s="183">
        <v>0</v>
      </c>
      <c r="T261" s="184">
        <f>S261*H261</f>
        <v>0</v>
      </c>
      <c r="U261" s="31"/>
      <c r="V261" s="31"/>
      <c r="W261" s="31"/>
      <c r="X261" s="31"/>
      <c r="Y261" s="31"/>
      <c r="Z261" s="31"/>
      <c r="AA261" s="31"/>
      <c r="AB261" s="31"/>
      <c r="AC261" s="31"/>
      <c r="AD261" s="31"/>
      <c r="AE261" s="31"/>
      <c r="AR261" s="185" t="s">
        <v>149</v>
      </c>
      <c r="AT261" s="185" t="s">
        <v>144</v>
      </c>
      <c r="AU261" s="185" t="s">
        <v>82</v>
      </c>
      <c r="AY261" s="17" t="s">
        <v>142</v>
      </c>
      <c r="BE261" s="186">
        <f>IF(N261="základní",J261,0)</f>
        <v>0</v>
      </c>
      <c r="BF261" s="186">
        <f>IF(N261="snížená",J261,0)</f>
        <v>0</v>
      </c>
      <c r="BG261" s="186">
        <f>IF(N261="zákl. přenesená",J261,0)</f>
        <v>2400</v>
      </c>
      <c r="BH261" s="186">
        <f>IF(N261="sníž. přenesená",J261,0)</f>
        <v>0</v>
      </c>
      <c r="BI261" s="186">
        <f>IF(N261="nulová",J261,0)</f>
        <v>0</v>
      </c>
      <c r="BJ261" s="17" t="s">
        <v>149</v>
      </c>
      <c r="BK261" s="186">
        <f>ROUND(I261*H261,2)</f>
        <v>2400</v>
      </c>
      <c r="BL261" s="17" t="s">
        <v>149</v>
      </c>
      <c r="BM261" s="185" t="s">
        <v>388</v>
      </c>
    </row>
    <row r="262" spans="1:65" s="2" customFormat="1" ht="10.199999999999999">
      <c r="A262" s="31"/>
      <c r="B262" s="32"/>
      <c r="C262" s="33"/>
      <c r="D262" s="187" t="s">
        <v>151</v>
      </c>
      <c r="E262" s="33"/>
      <c r="F262" s="188" t="s">
        <v>386</v>
      </c>
      <c r="G262" s="33"/>
      <c r="H262" s="33"/>
      <c r="I262" s="33"/>
      <c r="J262" s="33"/>
      <c r="K262" s="33"/>
      <c r="L262" s="36"/>
      <c r="M262" s="189"/>
      <c r="N262" s="190"/>
      <c r="O262" s="62"/>
      <c r="P262" s="62"/>
      <c r="Q262" s="62"/>
      <c r="R262" s="62"/>
      <c r="S262" s="62"/>
      <c r="T262" s="63"/>
      <c r="U262" s="31"/>
      <c r="V262" s="31"/>
      <c r="W262" s="31"/>
      <c r="X262" s="31"/>
      <c r="Y262" s="31"/>
      <c r="Z262" s="31"/>
      <c r="AA262" s="31"/>
      <c r="AB262" s="31"/>
      <c r="AC262" s="31"/>
      <c r="AD262" s="31"/>
      <c r="AE262" s="31"/>
      <c r="AT262" s="17" t="s">
        <v>151</v>
      </c>
      <c r="AU262" s="17" t="s">
        <v>82</v>
      </c>
    </row>
    <row r="263" spans="1:65" s="13" customFormat="1" ht="10.199999999999999">
      <c r="B263" s="191"/>
      <c r="C263" s="192"/>
      <c r="D263" s="187" t="s">
        <v>153</v>
      </c>
      <c r="E263" s="193" t="s">
        <v>26</v>
      </c>
      <c r="F263" s="194" t="s">
        <v>389</v>
      </c>
      <c r="G263" s="192"/>
      <c r="H263" s="193" t="s">
        <v>26</v>
      </c>
      <c r="I263" s="192"/>
      <c r="J263" s="192"/>
      <c r="K263" s="192"/>
      <c r="L263" s="195"/>
      <c r="M263" s="196"/>
      <c r="N263" s="197"/>
      <c r="O263" s="197"/>
      <c r="P263" s="197"/>
      <c r="Q263" s="197"/>
      <c r="R263" s="197"/>
      <c r="S263" s="197"/>
      <c r="T263" s="198"/>
      <c r="AT263" s="199" t="s">
        <v>153</v>
      </c>
      <c r="AU263" s="199" t="s">
        <v>82</v>
      </c>
      <c r="AV263" s="13" t="s">
        <v>80</v>
      </c>
      <c r="AW263" s="13" t="s">
        <v>33</v>
      </c>
      <c r="AX263" s="13" t="s">
        <v>72</v>
      </c>
      <c r="AY263" s="199" t="s">
        <v>142</v>
      </c>
    </row>
    <row r="264" spans="1:65" s="14" customFormat="1" ht="10.199999999999999">
      <c r="B264" s="200"/>
      <c r="C264" s="201"/>
      <c r="D264" s="187" t="s">
        <v>153</v>
      </c>
      <c r="E264" s="202" t="s">
        <v>26</v>
      </c>
      <c r="F264" s="203" t="s">
        <v>390</v>
      </c>
      <c r="G264" s="201"/>
      <c r="H264" s="204">
        <v>2</v>
      </c>
      <c r="I264" s="201"/>
      <c r="J264" s="201"/>
      <c r="K264" s="201"/>
      <c r="L264" s="205"/>
      <c r="M264" s="206"/>
      <c r="N264" s="207"/>
      <c r="O264" s="207"/>
      <c r="P264" s="207"/>
      <c r="Q264" s="207"/>
      <c r="R264" s="207"/>
      <c r="S264" s="207"/>
      <c r="T264" s="208"/>
      <c r="AT264" s="209" t="s">
        <v>153</v>
      </c>
      <c r="AU264" s="209" t="s">
        <v>82</v>
      </c>
      <c r="AV264" s="14" t="s">
        <v>82</v>
      </c>
      <c r="AW264" s="14" t="s">
        <v>33</v>
      </c>
      <c r="AX264" s="14" t="s">
        <v>80</v>
      </c>
      <c r="AY264" s="209" t="s">
        <v>142</v>
      </c>
    </row>
    <row r="265" spans="1:65" s="2" customFormat="1" ht="16.5" customHeight="1">
      <c r="A265" s="31"/>
      <c r="B265" s="32"/>
      <c r="C265" s="220" t="s">
        <v>391</v>
      </c>
      <c r="D265" s="220" t="s">
        <v>285</v>
      </c>
      <c r="E265" s="221" t="s">
        <v>392</v>
      </c>
      <c r="F265" s="222" t="s">
        <v>393</v>
      </c>
      <c r="G265" s="223" t="s">
        <v>337</v>
      </c>
      <c r="H265" s="224">
        <v>1</v>
      </c>
      <c r="I265" s="225">
        <v>20180</v>
      </c>
      <c r="J265" s="225">
        <f>ROUND(I265*H265,2)</f>
        <v>20180</v>
      </c>
      <c r="K265" s="222" t="s">
        <v>26</v>
      </c>
      <c r="L265" s="226"/>
      <c r="M265" s="227" t="s">
        <v>26</v>
      </c>
      <c r="N265" s="228" t="s">
        <v>45</v>
      </c>
      <c r="O265" s="183">
        <v>0</v>
      </c>
      <c r="P265" s="183">
        <f>O265*H265</f>
        <v>0</v>
      </c>
      <c r="Q265" s="183">
        <v>0.12776999999999999</v>
      </c>
      <c r="R265" s="183">
        <f>Q265*H265</f>
        <v>0.12776999999999999</v>
      </c>
      <c r="S265" s="183">
        <v>0</v>
      </c>
      <c r="T265" s="184">
        <f>S265*H265</f>
        <v>0</v>
      </c>
      <c r="U265" s="31"/>
      <c r="V265" s="31"/>
      <c r="W265" s="31"/>
      <c r="X265" s="31"/>
      <c r="Y265" s="31"/>
      <c r="Z265" s="31"/>
      <c r="AA265" s="31"/>
      <c r="AB265" s="31"/>
      <c r="AC265" s="31"/>
      <c r="AD265" s="31"/>
      <c r="AE265" s="31"/>
      <c r="AR265" s="185" t="s">
        <v>206</v>
      </c>
      <c r="AT265" s="185" t="s">
        <v>285</v>
      </c>
      <c r="AU265" s="185" t="s">
        <v>82</v>
      </c>
      <c r="AY265" s="17" t="s">
        <v>142</v>
      </c>
      <c r="BE265" s="186">
        <f>IF(N265="základní",J265,0)</f>
        <v>0</v>
      </c>
      <c r="BF265" s="186">
        <f>IF(N265="snížená",J265,0)</f>
        <v>0</v>
      </c>
      <c r="BG265" s="186">
        <f>IF(N265="zákl. přenesená",J265,0)</f>
        <v>20180</v>
      </c>
      <c r="BH265" s="186">
        <f>IF(N265="sníž. přenesená",J265,0)</f>
        <v>0</v>
      </c>
      <c r="BI265" s="186">
        <f>IF(N265="nulová",J265,0)</f>
        <v>0</v>
      </c>
      <c r="BJ265" s="17" t="s">
        <v>149</v>
      </c>
      <c r="BK265" s="186">
        <f>ROUND(I265*H265,2)</f>
        <v>20180</v>
      </c>
      <c r="BL265" s="17" t="s">
        <v>149</v>
      </c>
      <c r="BM265" s="185" t="s">
        <v>394</v>
      </c>
    </row>
    <row r="266" spans="1:65" s="2" customFormat="1" ht="10.199999999999999">
      <c r="A266" s="31"/>
      <c r="B266" s="32"/>
      <c r="C266" s="33"/>
      <c r="D266" s="187" t="s">
        <v>151</v>
      </c>
      <c r="E266" s="33"/>
      <c r="F266" s="188" t="s">
        <v>393</v>
      </c>
      <c r="G266" s="33"/>
      <c r="H266" s="33"/>
      <c r="I266" s="33"/>
      <c r="J266" s="33"/>
      <c r="K266" s="33"/>
      <c r="L266" s="36"/>
      <c r="M266" s="189"/>
      <c r="N266" s="190"/>
      <c r="O266" s="62"/>
      <c r="P266" s="62"/>
      <c r="Q266" s="62"/>
      <c r="R266" s="62"/>
      <c r="S266" s="62"/>
      <c r="T266" s="63"/>
      <c r="U266" s="31"/>
      <c r="V266" s="31"/>
      <c r="W266" s="31"/>
      <c r="X266" s="31"/>
      <c r="Y266" s="31"/>
      <c r="Z266" s="31"/>
      <c r="AA266" s="31"/>
      <c r="AB266" s="31"/>
      <c r="AC266" s="31"/>
      <c r="AD266" s="31"/>
      <c r="AE266" s="31"/>
      <c r="AT266" s="17" t="s">
        <v>151</v>
      </c>
      <c r="AU266" s="17" t="s">
        <v>82</v>
      </c>
    </row>
    <row r="267" spans="1:65" s="13" customFormat="1" ht="10.199999999999999">
      <c r="B267" s="191"/>
      <c r="C267" s="192"/>
      <c r="D267" s="187" t="s">
        <v>153</v>
      </c>
      <c r="E267" s="193" t="s">
        <v>26</v>
      </c>
      <c r="F267" s="194" t="s">
        <v>395</v>
      </c>
      <c r="G267" s="192"/>
      <c r="H267" s="193" t="s">
        <v>26</v>
      </c>
      <c r="I267" s="192"/>
      <c r="J267" s="192"/>
      <c r="K267" s="192"/>
      <c r="L267" s="195"/>
      <c r="M267" s="196"/>
      <c r="N267" s="197"/>
      <c r="O267" s="197"/>
      <c r="P267" s="197"/>
      <c r="Q267" s="197"/>
      <c r="R267" s="197"/>
      <c r="S267" s="197"/>
      <c r="T267" s="198"/>
      <c r="AT267" s="199" t="s">
        <v>153</v>
      </c>
      <c r="AU267" s="199" t="s">
        <v>82</v>
      </c>
      <c r="AV267" s="13" t="s">
        <v>80</v>
      </c>
      <c r="AW267" s="13" t="s">
        <v>33</v>
      </c>
      <c r="AX267" s="13" t="s">
        <v>72</v>
      </c>
      <c r="AY267" s="199" t="s">
        <v>142</v>
      </c>
    </row>
    <row r="268" spans="1:65" s="13" customFormat="1" ht="10.199999999999999">
      <c r="B268" s="191"/>
      <c r="C268" s="192"/>
      <c r="D268" s="187" t="s">
        <v>153</v>
      </c>
      <c r="E268" s="193" t="s">
        <v>26</v>
      </c>
      <c r="F268" s="194" t="s">
        <v>396</v>
      </c>
      <c r="G268" s="192"/>
      <c r="H268" s="193" t="s">
        <v>26</v>
      </c>
      <c r="I268" s="192"/>
      <c r="J268" s="192"/>
      <c r="K268" s="192"/>
      <c r="L268" s="195"/>
      <c r="M268" s="196"/>
      <c r="N268" s="197"/>
      <c r="O268" s="197"/>
      <c r="P268" s="197"/>
      <c r="Q268" s="197"/>
      <c r="R268" s="197"/>
      <c r="S268" s="197"/>
      <c r="T268" s="198"/>
      <c r="AT268" s="199" t="s">
        <v>153</v>
      </c>
      <c r="AU268" s="199" t="s">
        <v>82</v>
      </c>
      <c r="AV268" s="13" t="s">
        <v>80</v>
      </c>
      <c r="AW268" s="13" t="s">
        <v>33</v>
      </c>
      <c r="AX268" s="13" t="s">
        <v>72</v>
      </c>
      <c r="AY268" s="199" t="s">
        <v>142</v>
      </c>
    </row>
    <row r="269" spans="1:65" s="13" customFormat="1" ht="10.199999999999999">
      <c r="B269" s="191"/>
      <c r="C269" s="192"/>
      <c r="D269" s="187" t="s">
        <v>153</v>
      </c>
      <c r="E269" s="193" t="s">
        <v>26</v>
      </c>
      <c r="F269" s="194" t="s">
        <v>397</v>
      </c>
      <c r="G269" s="192"/>
      <c r="H269" s="193" t="s">
        <v>26</v>
      </c>
      <c r="I269" s="192"/>
      <c r="J269" s="192"/>
      <c r="K269" s="192"/>
      <c r="L269" s="195"/>
      <c r="M269" s="196"/>
      <c r="N269" s="197"/>
      <c r="O269" s="197"/>
      <c r="P269" s="197"/>
      <c r="Q269" s="197"/>
      <c r="R269" s="197"/>
      <c r="S269" s="197"/>
      <c r="T269" s="198"/>
      <c r="AT269" s="199" t="s">
        <v>153</v>
      </c>
      <c r="AU269" s="199" t="s">
        <v>82</v>
      </c>
      <c r="AV269" s="13" t="s">
        <v>80</v>
      </c>
      <c r="AW269" s="13" t="s">
        <v>33</v>
      </c>
      <c r="AX269" s="13" t="s">
        <v>72</v>
      </c>
      <c r="AY269" s="199" t="s">
        <v>142</v>
      </c>
    </row>
    <row r="270" spans="1:65" s="14" customFormat="1" ht="10.199999999999999">
      <c r="B270" s="200"/>
      <c r="C270" s="201"/>
      <c r="D270" s="187" t="s">
        <v>153</v>
      </c>
      <c r="E270" s="202" t="s">
        <v>26</v>
      </c>
      <c r="F270" s="203" t="s">
        <v>80</v>
      </c>
      <c r="G270" s="201"/>
      <c r="H270" s="204">
        <v>1</v>
      </c>
      <c r="I270" s="201"/>
      <c r="J270" s="201"/>
      <c r="K270" s="201"/>
      <c r="L270" s="205"/>
      <c r="M270" s="206"/>
      <c r="N270" s="207"/>
      <c r="O270" s="207"/>
      <c r="P270" s="207"/>
      <c r="Q270" s="207"/>
      <c r="R270" s="207"/>
      <c r="S270" s="207"/>
      <c r="T270" s="208"/>
      <c r="AT270" s="209" t="s">
        <v>153</v>
      </c>
      <c r="AU270" s="209" t="s">
        <v>82</v>
      </c>
      <c r="AV270" s="14" t="s">
        <v>82</v>
      </c>
      <c r="AW270" s="14" t="s">
        <v>33</v>
      </c>
      <c r="AX270" s="14" t="s">
        <v>80</v>
      </c>
      <c r="AY270" s="209" t="s">
        <v>142</v>
      </c>
    </row>
    <row r="271" spans="1:65" s="2" customFormat="1" ht="16.5" customHeight="1">
      <c r="A271" s="31"/>
      <c r="B271" s="32"/>
      <c r="C271" s="175" t="s">
        <v>398</v>
      </c>
      <c r="D271" s="175" t="s">
        <v>144</v>
      </c>
      <c r="E271" s="176" t="s">
        <v>399</v>
      </c>
      <c r="F271" s="177" t="s">
        <v>400</v>
      </c>
      <c r="G271" s="178" t="s">
        <v>387</v>
      </c>
      <c r="H271" s="179">
        <v>4</v>
      </c>
      <c r="I271" s="180">
        <v>1920</v>
      </c>
      <c r="J271" s="180">
        <f>ROUND(I271*H271,2)</f>
        <v>7680</v>
      </c>
      <c r="K271" s="177" t="s">
        <v>26</v>
      </c>
      <c r="L271" s="36"/>
      <c r="M271" s="181" t="s">
        <v>26</v>
      </c>
      <c r="N271" s="182" t="s">
        <v>45</v>
      </c>
      <c r="O271" s="183">
        <v>1.9630000000000001</v>
      </c>
      <c r="P271" s="183">
        <f>O271*H271</f>
        <v>7.8520000000000003</v>
      </c>
      <c r="Q271" s="183">
        <v>7.9000000000000001E-4</v>
      </c>
      <c r="R271" s="183">
        <f>Q271*H271</f>
        <v>3.16E-3</v>
      </c>
      <c r="S271" s="183">
        <v>0</v>
      </c>
      <c r="T271" s="184">
        <f>S271*H271</f>
        <v>0</v>
      </c>
      <c r="U271" s="31"/>
      <c r="V271" s="31"/>
      <c r="W271" s="31"/>
      <c r="X271" s="31"/>
      <c r="Y271" s="31"/>
      <c r="Z271" s="31"/>
      <c r="AA271" s="31"/>
      <c r="AB271" s="31"/>
      <c r="AC271" s="31"/>
      <c r="AD271" s="31"/>
      <c r="AE271" s="31"/>
      <c r="AR271" s="185" t="s">
        <v>149</v>
      </c>
      <c r="AT271" s="185" t="s">
        <v>144</v>
      </c>
      <c r="AU271" s="185" t="s">
        <v>82</v>
      </c>
      <c r="AY271" s="17" t="s">
        <v>142</v>
      </c>
      <c r="BE271" s="186">
        <f>IF(N271="základní",J271,0)</f>
        <v>0</v>
      </c>
      <c r="BF271" s="186">
        <f>IF(N271="snížená",J271,0)</f>
        <v>0</v>
      </c>
      <c r="BG271" s="186">
        <f>IF(N271="zákl. přenesená",J271,0)</f>
        <v>7680</v>
      </c>
      <c r="BH271" s="186">
        <f>IF(N271="sníž. přenesená",J271,0)</f>
        <v>0</v>
      </c>
      <c r="BI271" s="186">
        <f>IF(N271="nulová",J271,0)</f>
        <v>0</v>
      </c>
      <c r="BJ271" s="17" t="s">
        <v>149</v>
      </c>
      <c r="BK271" s="186">
        <f>ROUND(I271*H271,2)</f>
        <v>7680</v>
      </c>
      <c r="BL271" s="17" t="s">
        <v>149</v>
      </c>
      <c r="BM271" s="185" t="s">
        <v>401</v>
      </c>
    </row>
    <row r="272" spans="1:65" s="2" customFormat="1" ht="10.199999999999999">
      <c r="A272" s="31"/>
      <c r="B272" s="32"/>
      <c r="C272" s="33"/>
      <c r="D272" s="187" t="s">
        <v>151</v>
      </c>
      <c r="E272" s="33"/>
      <c r="F272" s="188" t="s">
        <v>400</v>
      </c>
      <c r="G272" s="33"/>
      <c r="H272" s="33"/>
      <c r="I272" s="33"/>
      <c r="J272" s="33"/>
      <c r="K272" s="33"/>
      <c r="L272" s="36"/>
      <c r="M272" s="189"/>
      <c r="N272" s="190"/>
      <c r="O272" s="62"/>
      <c r="P272" s="62"/>
      <c r="Q272" s="62"/>
      <c r="R272" s="62"/>
      <c r="S272" s="62"/>
      <c r="T272" s="63"/>
      <c r="U272" s="31"/>
      <c r="V272" s="31"/>
      <c r="W272" s="31"/>
      <c r="X272" s="31"/>
      <c r="Y272" s="31"/>
      <c r="Z272" s="31"/>
      <c r="AA272" s="31"/>
      <c r="AB272" s="31"/>
      <c r="AC272" s="31"/>
      <c r="AD272" s="31"/>
      <c r="AE272" s="31"/>
      <c r="AT272" s="17" t="s">
        <v>151</v>
      </c>
      <c r="AU272" s="17" t="s">
        <v>82</v>
      </c>
    </row>
    <row r="273" spans="1:65" s="13" customFormat="1" ht="10.199999999999999">
      <c r="B273" s="191"/>
      <c r="C273" s="192"/>
      <c r="D273" s="187" t="s">
        <v>153</v>
      </c>
      <c r="E273" s="193" t="s">
        <v>26</v>
      </c>
      <c r="F273" s="194" t="s">
        <v>402</v>
      </c>
      <c r="G273" s="192"/>
      <c r="H273" s="193" t="s">
        <v>26</v>
      </c>
      <c r="I273" s="192"/>
      <c r="J273" s="192"/>
      <c r="K273" s="192"/>
      <c r="L273" s="195"/>
      <c r="M273" s="196"/>
      <c r="N273" s="197"/>
      <c r="O273" s="197"/>
      <c r="P273" s="197"/>
      <c r="Q273" s="197"/>
      <c r="R273" s="197"/>
      <c r="S273" s="197"/>
      <c r="T273" s="198"/>
      <c r="AT273" s="199" t="s">
        <v>153</v>
      </c>
      <c r="AU273" s="199" t="s">
        <v>82</v>
      </c>
      <c r="AV273" s="13" t="s">
        <v>80</v>
      </c>
      <c r="AW273" s="13" t="s">
        <v>33</v>
      </c>
      <c r="AX273" s="13" t="s">
        <v>72</v>
      </c>
      <c r="AY273" s="199" t="s">
        <v>142</v>
      </c>
    </row>
    <row r="274" spans="1:65" s="14" customFormat="1" ht="10.199999999999999">
      <c r="B274" s="200"/>
      <c r="C274" s="201"/>
      <c r="D274" s="187" t="s">
        <v>153</v>
      </c>
      <c r="E274" s="202" t="s">
        <v>26</v>
      </c>
      <c r="F274" s="203" t="s">
        <v>403</v>
      </c>
      <c r="G274" s="201"/>
      <c r="H274" s="204">
        <v>4</v>
      </c>
      <c r="I274" s="201"/>
      <c r="J274" s="201"/>
      <c r="K274" s="201"/>
      <c r="L274" s="205"/>
      <c r="M274" s="206"/>
      <c r="N274" s="207"/>
      <c r="O274" s="207"/>
      <c r="P274" s="207"/>
      <c r="Q274" s="207"/>
      <c r="R274" s="207"/>
      <c r="S274" s="207"/>
      <c r="T274" s="208"/>
      <c r="AT274" s="209" t="s">
        <v>153</v>
      </c>
      <c r="AU274" s="209" t="s">
        <v>82</v>
      </c>
      <c r="AV274" s="14" t="s">
        <v>82</v>
      </c>
      <c r="AW274" s="14" t="s">
        <v>33</v>
      </c>
      <c r="AX274" s="14" t="s">
        <v>80</v>
      </c>
      <c r="AY274" s="209" t="s">
        <v>142</v>
      </c>
    </row>
    <row r="275" spans="1:65" s="2" customFormat="1" ht="16.5" customHeight="1">
      <c r="A275" s="31"/>
      <c r="B275" s="32"/>
      <c r="C275" s="220" t="s">
        <v>404</v>
      </c>
      <c r="D275" s="220" t="s">
        <v>285</v>
      </c>
      <c r="E275" s="221" t="s">
        <v>405</v>
      </c>
      <c r="F275" s="222" t="s">
        <v>406</v>
      </c>
      <c r="G275" s="223" t="s">
        <v>337</v>
      </c>
      <c r="H275" s="224">
        <v>1</v>
      </c>
      <c r="I275" s="225">
        <v>84140</v>
      </c>
      <c r="J275" s="225">
        <f>ROUND(I275*H275,2)</f>
        <v>84140</v>
      </c>
      <c r="K275" s="222" t="s">
        <v>26</v>
      </c>
      <c r="L275" s="226"/>
      <c r="M275" s="227" t="s">
        <v>26</v>
      </c>
      <c r="N275" s="228" t="s">
        <v>45</v>
      </c>
      <c r="O275" s="183">
        <v>0</v>
      </c>
      <c r="P275" s="183">
        <f>O275*H275</f>
        <v>0</v>
      </c>
      <c r="Q275" s="183">
        <v>0.12776999999999999</v>
      </c>
      <c r="R275" s="183">
        <f>Q275*H275</f>
        <v>0.12776999999999999</v>
      </c>
      <c r="S275" s="183">
        <v>0</v>
      </c>
      <c r="T275" s="184">
        <f>S275*H275</f>
        <v>0</v>
      </c>
      <c r="U275" s="31"/>
      <c r="V275" s="31"/>
      <c r="W275" s="31"/>
      <c r="X275" s="31"/>
      <c r="Y275" s="31"/>
      <c r="Z275" s="31"/>
      <c r="AA275" s="31"/>
      <c r="AB275" s="31"/>
      <c r="AC275" s="31"/>
      <c r="AD275" s="31"/>
      <c r="AE275" s="31"/>
      <c r="AR275" s="185" t="s">
        <v>206</v>
      </c>
      <c r="AT275" s="185" t="s">
        <v>285</v>
      </c>
      <c r="AU275" s="185" t="s">
        <v>82</v>
      </c>
      <c r="AY275" s="17" t="s">
        <v>142</v>
      </c>
      <c r="BE275" s="186">
        <f>IF(N275="základní",J275,0)</f>
        <v>0</v>
      </c>
      <c r="BF275" s="186">
        <f>IF(N275="snížená",J275,0)</f>
        <v>0</v>
      </c>
      <c r="BG275" s="186">
        <f>IF(N275="zákl. přenesená",J275,0)</f>
        <v>84140</v>
      </c>
      <c r="BH275" s="186">
        <f>IF(N275="sníž. přenesená",J275,0)</f>
        <v>0</v>
      </c>
      <c r="BI275" s="186">
        <f>IF(N275="nulová",J275,0)</f>
        <v>0</v>
      </c>
      <c r="BJ275" s="17" t="s">
        <v>149</v>
      </c>
      <c r="BK275" s="186">
        <f>ROUND(I275*H275,2)</f>
        <v>84140</v>
      </c>
      <c r="BL275" s="17" t="s">
        <v>149</v>
      </c>
      <c r="BM275" s="185" t="s">
        <v>407</v>
      </c>
    </row>
    <row r="276" spans="1:65" s="2" customFormat="1" ht="10.199999999999999">
      <c r="A276" s="31"/>
      <c r="B276" s="32"/>
      <c r="C276" s="33"/>
      <c r="D276" s="187" t="s">
        <v>151</v>
      </c>
      <c r="E276" s="33"/>
      <c r="F276" s="188" t="s">
        <v>406</v>
      </c>
      <c r="G276" s="33"/>
      <c r="H276" s="33"/>
      <c r="I276" s="33"/>
      <c r="J276" s="33"/>
      <c r="K276" s="33"/>
      <c r="L276" s="36"/>
      <c r="M276" s="189"/>
      <c r="N276" s="190"/>
      <c r="O276" s="62"/>
      <c r="P276" s="62"/>
      <c r="Q276" s="62"/>
      <c r="R276" s="62"/>
      <c r="S276" s="62"/>
      <c r="T276" s="63"/>
      <c r="U276" s="31"/>
      <c r="V276" s="31"/>
      <c r="W276" s="31"/>
      <c r="X276" s="31"/>
      <c r="Y276" s="31"/>
      <c r="Z276" s="31"/>
      <c r="AA276" s="31"/>
      <c r="AB276" s="31"/>
      <c r="AC276" s="31"/>
      <c r="AD276" s="31"/>
      <c r="AE276" s="31"/>
      <c r="AT276" s="17" t="s">
        <v>151</v>
      </c>
      <c r="AU276" s="17" t="s">
        <v>82</v>
      </c>
    </row>
    <row r="277" spans="1:65" s="13" customFormat="1" ht="10.199999999999999">
      <c r="B277" s="191"/>
      <c r="C277" s="192"/>
      <c r="D277" s="187" t="s">
        <v>153</v>
      </c>
      <c r="E277" s="193" t="s">
        <v>26</v>
      </c>
      <c r="F277" s="194" t="s">
        <v>395</v>
      </c>
      <c r="G277" s="192"/>
      <c r="H277" s="193" t="s">
        <v>26</v>
      </c>
      <c r="I277" s="192"/>
      <c r="J277" s="192"/>
      <c r="K277" s="192"/>
      <c r="L277" s="195"/>
      <c r="M277" s="196"/>
      <c r="N277" s="197"/>
      <c r="O277" s="197"/>
      <c r="P277" s="197"/>
      <c r="Q277" s="197"/>
      <c r="R277" s="197"/>
      <c r="S277" s="197"/>
      <c r="T277" s="198"/>
      <c r="AT277" s="199" t="s">
        <v>153</v>
      </c>
      <c r="AU277" s="199" t="s">
        <v>82</v>
      </c>
      <c r="AV277" s="13" t="s">
        <v>80</v>
      </c>
      <c r="AW277" s="13" t="s">
        <v>33</v>
      </c>
      <c r="AX277" s="13" t="s">
        <v>72</v>
      </c>
      <c r="AY277" s="199" t="s">
        <v>142</v>
      </c>
    </row>
    <row r="278" spans="1:65" s="13" customFormat="1" ht="10.199999999999999">
      <c r="B278" s="191"/>
      <c r="C278" s="192"/>
      <c r="D278" s="187" t="s">
        <v>153</v>
      </c>
      <c r="E278" s="193" t="s">
        <v>26</v>
      </c>
      <c r="F278" s="194" t="s">
        <v>408</v>
      </c>
      <c r="G278" s="192"/>
      <c r="H278" s="193" t="s">
        <v>26</v>
      </c>
      <c r="I278" s="192"/>
      <c r="J278" s="192"/>
      <c r="K278" s="192"/>
      <c r="L278" s="195"/>
      <c r="M278" s="196"/>
      <c r="N278" s="197"/>
      <c r="O278" s="197"/>
      <c r="P278" s="197"/>
      <c r="Q278" s="197"/>
      <c r="R278" s="197"/>
      <c r="S278" s="197"/>
      <c r="T278" s="198"/>
      <c r="AT278" s="199" t="s">
        <v>153</v>
      </c>
      <c r="AU278" s="199" t="s">
        <v>82</v>
      </c>
      <c r="AV278" s="13" t="s">
        <v>80</v>
      </c>
      <c r="AW278" s="13" t="s">
        <v>33</v>
      </c>
      <c r="AX278" s="13" t="s">
        <v>72</v>
      </c>
      <c r="AY278" s="199" t="s">
        <v>142</v>
      </c>
    </row>
    <row r="279" spans="1:65" s="13" customFormat="1" ht="10.199999999999999">
      <c r="B279" s="191"/>
      <c r="C279" s="192"/>
      <c r="D279" s="187" t="s">
        <v>153</v>
      </c>
      <c r="E279" s="193" t="s">
        <v>26</v>
      </c>
      <c r="F279" s="194" t="s">
        <v>409</v>
      </c>
      <c r="G279" s="192"/>
      <c r="H279" s="193" t="s">
        <v>26</v>
      </c>
      <c r="I279" s="192"/>
      <c r="J279" s="192"/>
      <c r="K279" s="192"/>
      <c r="L279" s="195"/>
      <c r="M279" s="196"/>
      <c r="N279" s="197"/>
      <c r="O279" s="197"/>
      <c r="P279" s="197"/>
      <c r="Q279" s="197"/>
      <c r="R279" s="197"/>
      <c r="S279" s="197"/>
      <c r="T279" s="198"/>
      <c r="AT279" s="199" t="s">
        <v>153</v>
      </c>
      <c r="AU279" s="199" t="s">
        <v>82</v>
      </c>
      <c r="AV279" s="13" t="s">
        <v>80</v>
      </c>
      <c r="AW279" s="13" t="s">
        <v>33</v>
      </c>
      <c r="AX279" s="13" t="s">
        <v>72</v>
      </c>
      <c r="AY279" s="199" t="s">
        <v>142</v>
      </c>
    </row>
    <row r="280" spans="1:65" s="14" customFormat="1" ht="10.199999999999999">
      <c r="B280" s="200"/>
      <c r="C280" s="201"/>
      <c r="D280" s="187" t="s">
        <v>153</v>
      </c>
      <c r="E280" s="202" t="s">
        <v>26</v>
      </c>
      <c r="F280" s="203" t="s">
        <v>80</v>
      </c>
      <c r="G280" s="201"/>
      <c r="H280" s="204">
        <v>1</v>
      </c>
      <c r="I280" s="201"/>
      <c r="J280" s="201"/>
      <c r="K280" s="201"/>
      <c r="L280" s="205"/>
      <c r="M280" s="206"/>
      <c r="N280" s="207"/>
      <c r="O280" s="207"/>
      <c r="P280" s="207"/>
      <c r="Q280" s="207"/>
      <c r="R280" s="207"/>
      <c r="S280" s="207"/>
      <c r="T280" s="208"/>
      <c r="AT280" s="209" t="s">
        <v>153</v>
      </c>
      <c r="AU280" s="209" t="s">
        <v>82</v>
      </c>
      <c r="AV280" s="14" t="s">
        <v>82</v>
      </c>
      <c r="AW280" s="14" t="s">
        <v>33</v>
      </c>
      <c r="AX280" s="14" t="s">
        <v>80</v>
      </c>
      <c r="AY280" s="209" t="s">
        <v>142</v>
      </c>
    </row>
    <row r="281" spans="1:65" s="12" customFormat="1" ht="22.8" customHeight="1">
      <c r="B281" s="160"/>
      <c r="C281" s="161"/>
      <c r="D281" s="162" t="s">
        <v>71</v>
      </c>
      <c r="E281" s="173" t="s">
        <v>212</v>
      </c>
      <c r="F281" s="173" t="s">
        <v>410</v>
      </c>
      <c r="G281" s="161"/>
      <c r="H281" s="161"/>
      <c r="I281" s="161"/>
      <c r="J281" s="174">
        <f>BK281</f>
        <v>490.6</v>
      </c>
      <c r="K281" s="161"/>
      <c r="L281" s="165"/>
      <c r="M281" s="166"/>
      <c r="N281" s="167"/>
      <c r="O281" s="167"/>
      <c r="P281" s="168">
        <f>SUM(P282:P289)</f>
        <v>0.42740000000000006</v>
      </c>
      <c r="Q281" s="167"/>
      <c r="R281" s="168">
        <f>SUM(R282:R289)</f>
        <v>0.24703900000000001</v>
      </c>
      <c r="S281" s="167"/>
      <c r="T281" s="169">
        <f>SUM(T282:T289)</f>
        <v>0</v>
      </c>
      <c r="AR281" s="170" t="s">
        <v>80</v>
      </c>
      <c r="AT281" s="171" t="s">
        <v>71</v>
      </c>
      <c r="AU281" s="171" t="s">
        <v>80</v>
      </c>
      <c r="AY281" s="170" t="s">
        <v>142</v>
      </c>
      <c r="BK281" s="172">
        <f>SUM(BK282:BK289)</f>
        <v>490.6</v>
      </c>
    </row>
    <row r="282" spans="1:65" s="2" customFormat="1" ht="16.5" customHeight="1">
      <c r="A282" s="31"/>
      <c r="B282" s="32"/>
      <c r="C282" s="175" t="s">
        <v>411</v>
      </c>
      <c r="D282" s="175" t="s">
        <v>144</v>
      </c>
      <c r="E282" s="176" t="s">
        <v>412</v>
      </c>
      <c r="F282" s="177" t="s">
        <v>413</v>
      </c>
      <c r="G282" s="178" t="s">
        <v>147</v>
      </c>
      <c r="H282" s="179">
        <v>0.1</v>
      </c>
      <c r="I282" s="180">
        <v>4080</v>
      </c>
      <c r="J282" s="180">
        <f>ROUND(I282*H282,2)</f>
        <v>408</v>
      </c>
      <c r="K282" s="177" t="s">
        <v>148</v>
      </c>
      <c r="L282" s="36"/>
      <c r="M282" s="181" t="s">
        <v>26</v>
      </c>
      <c r="N282" s="182" t="s">
        <v>45</v>
      </c>
      <c r="O282" s="183">
        <v>3.6440000000000001</v>
      </c>
      <c r="P282" s="183">
        <f>O282*H282</f>
        <v>0.36440000000000006</v>
      </c>
      <c r="Q282" s="183">
        <v>2.46367</v>
      </c>
      <c r="R282" s="183">
        <f>Q282*H282</f>
        <v>0.246367</v>
      </c>
      <c r="S282" s="183">
        <v>0</v>
      </c>
      <c r="T282" s="184">
        <f>S282*H282</f>
        <v>0</v>
      </c>
      <c r="U282" s="31"/>
      <c r="V282" s="31"/>
      <c r="W282" s="31"/>
      <c r="X282" s="31"/>
      <c r="Y282" s="31"/>
      <c r="Z282" s="31"/>
      <c r="AA282" s="31"/>
      <c r="AB282" s="31"/>
      <c r="AC282" s="31"/>
      <c r="AD282" s="31"/>
      <c r="AE282" s="31"/>
      <c r="AR282" s="185" t="s">
        <v>149</v>
      </c>
      <c r="AT282" s="185" t="s">
        <v>144</v>
      </c>
      <c r="AU282" s="185" t="s">
        <v>82</v>
      </c>
      <c r="AY282" s="17" t="s">
        <v>142</v>
      </c>
      <c r="BE282" s="186">
        <f>IF(N282="základní",J282,0)</f>
        <v>0</v>
      </c>
      <c r="BF282" s="186">
        <f>IF(N282="snížená",J282,0)</f>
        <v>0</v>
      </c>
      <c r="BG282" s="186">
        <f>IF(N282="zákl. přenesená",J282,0)</f>
        <v>408</v>
      </c>
      <c r="BH282" s="186">
        <f>IF(N282="sníž. přenesená",J282,0)</f>
        <v>0</v>
      </c>
      <c r="BI282" s="186">
        <f>IF(N282="nulová",J282,0)</f>
        <v>0</v>
      </c>
      <c r="BJ282" s="17" t="s">
        <v>149</v>
      </c>
      <c r="BK282" s="186">
        <f>ROUND(I282*H282,2)</f>
        <v>408</v>
      </c>
      <c r="BL282" s="17" t="s">
        <v>149</v>
      </c>
      <c r="BM282" s="185" t="s">
        <v>414</v>
      </c>
    </row>
    <row r="283" spans="1:65" s="2" customFormat="1" ht="10.199999999999999">
      <c r="A283" s="31"/>
      <c r="B283" s="32"/>
      <c r="C283" s="33"/>
      <c r="D283" s="187" t="s">
        <v>151</v>
      </c>
      <c r="E283" s="33"/>
      <c r="F283" s="188" t="s">
        <v>415</v>
      </c>
      <c r="G283" s="33"/>
      <c r="H283" s="33"/>
      <c r="I283" s="33"/>
      <c r="J283" s="33"/>
      <c r="K283" s="33"/>
      <c r="L283" s="36"/>
      <c r="M283" s="189"/>
      <c r="N283" s="190"/>
      <c r="O283" s="62"/>
      <c r="P283" s="62"/>
      <c r="Q283" s="62"/>
      <c r="R283" s="62"/>
      <c r="S283" s="62"/>
      <c r="T283" s="63"/>
      <c r="U283" s="31"/>
      <c r="V283" s="31"/>
      <c r="W283" s="31"/>
      <c r="X283" s="31"/>
      <c r="Y283" s="31"/>
      <c r="Z283" s="31"/>
      <c r="AA283" s="31"/>
      <c r="AB283" s="31"/>
      <c r="AC283" s="31"/>
      <c r="AD283" s="31"/>
      <c r="AE283" s="31"/>
      <c r="AT283" s="17" t="s">
        <v>151</v>
      </c>
      <c r="AU283" s="17" t="s">
        <v>82</v>
      </c>
    </row>
    <row r="284" spans="1:65" s="13" customFormat="1" ht="10.199999999999999">
      <c r="B284" s="191"/>
      <c r="C284" s="192"/>
      <c r="D284" s="187" t="s">
        <v>153</v>
      </c>
      <c r="E284" s="193" t="s">
        <v>26</v>
      </c>
      <c r="F284" s="194" t="s">
        <v>416</v>
      </c>
      <c r="G284" s="192"/>
      <c r="H284" s="193" t="s">
        <v>26</v>
      </c>
      <c r="I284" s="192"/>
      <c r="J284" s="192"/>
      <c r="K284" s="192"/>
      <c r="L284" s="195"/>
      <c r="M284" s="196"/>
      <c r="N284" s="197"/>
      <c r="O284" s="197"/>
      <c r="P284" s="197"/>
      <c r="Q284" s="197"/>
      <c r="R284" s="197"/>
      <c r="S284" s="197"/>
      <c r="T284" s="198"/>
      <c r="AT284" s="199" t="s">
        <v>153</v>
      </c>
      <c r="AU284" s="199" t="s">
        <v>82</v>
      </c>
      <c r="AV284" s="13" t="s">
        <v>80</v>
      </c>
      <c r="AW284" s="13" t="s">
        <v>33</v>
      </c>
      <c r="AX284" s="13" t="s">
        <v>72</v>
      </c>
      <c r="AY284" s="199" t="s">
        <v>142</v>
      </c>
    </row>
    <row r="285" spans="1:65" s="14" customFormat="1" ht="10.199999999999999">
      <c r="B285" s="200"/>
      <c r="C285" s="201"/>
      <c r="D285" s="187" t="s">
        <v>153</v>
      </c>
      <c r="E285" s="202" t="s">
        <v>26</v>
      </c>
      <c r="F285" s="203" t="s">
        <v>417</v>
      </c>
      <c r="G285" s="201"/>
      <c r="H285" s="204">
        <v>0.1</v>
      </c>
      <c r="I285" s="201"/>
      <c r="J285" s="201"/>
      <c r="K285" s="201"/>
      <c r="L285" s="205"/>
      <c r="M285" s="206"/>
      <c r="N285" s="207"/>
      <c r="O285" s="207"/>
      <c r="P285" s="207"/>
      <c r="Q285" s="207"/>
      <c r="R285" s="207"/>
      <c r="S285" s="207"/>
      <c r="T285" s="208"/>
      <c r="AT285" s="209" t="s">
        <v>153</v>
      </c>
      <c r="AU285" s="209" t="s">
        <v>82</v>
      </c>
      <c r="AV285" s="14" t="s">
        <v>82</v>
      </c>
      <c r="AW285" s="14" t="s">
        <v>33</v>
      </c>
      <c r="AX285" s="14" t="s">
        <v>80</v>
      </c>
      <c r="AY285" s="209" t="s">
        <v>142</v>
      </c>
    </row>
    <row r="286" spans="1:65" s="2" customFormat="1" ht="16.5" customHeight="1">
      <c r="A286" s="31"/>
      <c r="B286" s="32"/>
      <c r="C286" s="175" t="s">
        <v>418</v>
      </c>
      <c r="D286" s="175" t="s">
        <v>144</v>
      </c>
      <c r="E286" s="176" t="s">
        <v>419</v>
      </c>
      <c r="F286" s="177" t="s">
        <v>420</v>
      </c>
      <c r="G286" s="178" t="s">
        <v>387</v>
      </c>
      <c r="H286" s="179">
        <v>0.7</v>
      </c>
      <c r="I286" s="180">
        <v>118</v>
      </c>
      <c r="J286" s="180">
        <f>ROUND(I286*H286,2)</f>
        <v>82.6</v>
      </c>
      <c r="K286" s="177" t="s">
        <v>148</v>
      </c>
      <c r="L286" s="36"/>
      <c r="M286" s="181" t="s">
        <v>26</v>
      </c>
      <c r="N286" s="182" t="s">
        <v>45</v>
      </c>
      <c r="O286" s="183">
        <v>0.09</v>
      </c>
      <c r="P286" s="183">
        <f>O286*H286</f>
        <v>6.3E-2</v>
      </c>
      <c r="Q286" s="183">
        <v>9.6000000000000002E-4</v>
      </c>
      <c r="R286" s="183">
        <f>Q286*H286</f>
        <v>6.7199999999999996E-4</v>
      </c>
      <c r="S286" s="183">
        <v>0</v>
      </c>
      <c r="T286" s="184">
        <f>S286*H286</f>
        <v>0</v>
      </c>
      <c r="U286" s="31"/>
      <c r="V286" s="31"/>
      <c r="W286" s="31"/>
      <c r="X286" s="31"/>
      <c r="Y286" s="31"/>
      <c r="Z286" s="31"/>
      <c r="AA286" s="31"/>
      <c r="AB286" s="31"/>
      <c r="AC286" s="31"/>
      <c r="AD286" s="31"/>
      <c r="AE286" s="31"/>
      <c r="AR286" s="185" t="s">
        <v>149</v>
      </c>
      <c r="AT286" s="185" t="s">
        <v>144</v>
      </c>
      <c r="AU286" s="185" t="s">
        <v>82</v>
      </c>
      <c r="AY286" s="17" t="s">
        <v>142</v>
      </c>
      <c r="BE286" s="186">
        <f>IF(N286="základní",J286,0)</f>
        <v>0</v>
      </c>
      <c r="BF286" s="186">
        <f>IF(N286="snížená",J286,0)</f>
        <v>0</v>
      </c>
      <c r="BG286" s="186">
        <f>IF(N286="zákl. přenesená",J286,0)</f>
        <v>82.6</v>
      </c>
      <c r="BH286" s="186">
        <f>IF(N286="sníž. přenesená",J286,0)</f>
        <v>0</v>
      </c>
      <c r="BI286" s="186">
        <f>IF(N286="nulová",J286,0)</f>
        <v>0</v>
      </c>
      <c r="BJ286" s="17" t="s">
        <v>149</v>
      </c>
      <c r="BK286" s="186">
        <f>ROUND(I286*H286,2)</f>
        <v>82.6</v>
      </c>
      <c r="BL286" s="17" t="s">
        <v>149</v>
      </c>
      <c r="BM286" s="185" t="s">
        <v>421</v>
      </c>
    </row>
    <row r="287" spans="1:65" s="2" customFormat="1" ht="10.199999999999999">
      <c r="A287" s="31"/>
      <c r="B287" s="32"/>
      <c r="C287" s="33"/>
      <c r="D287" s="187" t="s">
        <v>151</v>
      </c>
      <c r="E287" s="33"/>
      <c r="F287" s="188" t="s">
        <v>422</v>
      </c>
      <c r="G287" s="33"/>
      <c r="H287" s="33"/>
      <c r="I287" s="33"/>
      <c r="J287" s="33"/>
      <c r="K287" s="33"/>
      <c r="L287" s="36"/>
      <c r="M287" s="189"/>
      <c r="N287" s="190"/>
      <c r="O287" s="62"/>
      <c r="P287" s="62"/>
      <c r="Q287" s="62"/>
      <c r="R287" s="62"/>
      <c r="S287" s="62"/>
      <c r="T287" s="63"/>
      <c r="U287" s="31"/>
      <c r="V287" s="31"/>
      <c r="W287" s="31"/>
      <c r="X287" s="31"/>
      <c r="Y287" s="31"/>
      <c r="Z287" s="31"/>
      <c r="AA287" s="31"/>
      <c r="AB287" s="31"/>
      <c r="AC287" s="31"/>
      <c r="AD287" s="31"/>
      <c r="AE287" s="31"/>
      <c r="AT287" s="17" t="s">
        <v>151</v>
      </c>
      <c r="AU287" s="17" t="s">
        <v>82</v>
      </c>
    </row>
    <row r="288" spans="1:65" s="13" customFormat="1" ht="10.199999999999999">
      <c r="B288" s="191"/>
      <c r="C288" s="192"/>
      <c r="D288" s="187" t="s">
        <v>153</v>
      </c>
      <c r="E288" s="193" t="s">
        <v>26</v>
      </c>
      <c r="F288" s="194" t="s">
        <v>423</v>
      </c>
      <c r="G288" s="192"/>
      <c r="H288" s="193" t="s">
        <v>26</v>
      </c>
      <c r="I288" s="192"/>
      <c r="J288" s="192"/>
      <c r="K288" s="192"/>
      <c r="L288" s="195"/>
      <c r="M288" s="196"/>
      <c r="N288" s="197"/>
      <c r="O288" s="197"/>
      <c r="P288" s="197"/>
      <c r="Q288" s="197"/>
      <c r="R288" s="197"/>
      <c r="S288" s="197"/>
      <c r="T288" s="198"/>
      <c r="AT288" s="199" t="s">
        <v>153</v>
      </c>
      <c r="AU288" s="199" t="s">
        <v>82</v>
      </c>
      <c r="AV288" s="13" t="s">
        <v>80</v>
      </c>
      <c r="AW288" s="13" t="s">
        <v>33</v>
      </c>
      <c r="AX288" s="13" t="s">
        <v>72</v>
      </c>
      <c r="AY288" s="199" t="s">
        <v>142</v>
      </c>
    </row>
    <row r="289" spans="1:65" s="14" customFormat="1" ht="10.199999999999999">
      <c r="B289" s="200"/>
      <c r="C289" s="201"/>
      <c r="D289" s="187" t="s">
        <v>153</v>
      </c>
      <c r="E289" s="202" t="s">
        <v>26</v>
      </c>
      <c r="F289" s="203" t="s">
        <v>424</v>
      </c>
      <c r="G289" s="201"/>
      <c r="H289" s="204">
        <v>0.7</v>
      </c>
      <c r="I289" s="201"/>
      <c r="J289" s="201"/>
      <c r="K289" s="201"/>
      <c r="L289" s="205"/>
      <c r="M289" s="206"/>
      <c r="N289" s="207"/>
      <c r="O289" s="207"/>
      <c r="P289" s="207"/>
      <c r="Q289" s="207"/>
      <c r="R289" s="207"/>
      <c r="S289" s="207"/>
      <c r="T289" s="208"/>
      <c r="AT289" s="209" t="s">
        <v>153</v>
      </c>
      <c r="AU289" s="209" t="s">
        <v>82</v>
      </c>
      <c r="AV289" s="14" t="s">
        <v>82</v>
      </c>
      <c r="AW289" s="14" t="s">
        <v>33</v>
      </c>
      <c r="AX289" s="14" t="s">
        <v>80</v>
      </c>
      <c r="AY289" s="209" t="s">
        <v>142</v>
      </c>
    </row>
    <row r="290" spans="1:65" s="12" customFormat="1" ht="22.8" customHeight="1">
      <c r="B290" s="160"/>
      <c r="C290" s="161"/>
      <c r="D290" s="162" t="s">
        <v>71</v>
      </c>
      <c r="E290" s="173" t="s">
        <v>425</v>
      </c>
      <c r="F290" s="173" t="s">
        <v>426</v>
      </c>
      <c r="G290" s="161"/>
      <c r="H290" s="161"/>
      <c r="I290" s="161"/>
      <c r="J290" s="174">
        <f>BK290</f>
        <v>6379.46</v>
      </c>
      <c r="K290" s="161"/>
      <c r="L290" s="165"/>
      <c r="M290" s="166"/>
      <c r="N290" s="167"/>
      <c r="O290" s="167"/>
      <c r="P290" s="168">
        <f>SUM(P291:P292)</f>
        <v>19.196177000000002</v>
      </c>
      <c r="Q290" s="167"/>
      <c r="R290" s="168">
        <f>SUM(R291:R292)</f>
        <v>0</v>
      </c>
      <c r="S290" s="167"/>
      <c r="T290" s="169">
        <f>SUM(T291:T292)</f>
        <v>0</v>
      </c>
      <c r="AR290" s="170" t="s">
        <v>80</v>
      </c>
      <c r="AT290" s="171" t="s">
        <v>71</v>
      </c>
      <c r="AU290" s="171" t="s">
        <v>80</v>
      </c>
      <c r="AY290" s="170" t="s">
        <v>142</v>
      </c>
      <c r="BK290" s="172">
        <f>SUM(BK291:BK292)</f>
        <v>6379.46</v>
      </c>
    </row>
    <row r="291" spans="1:65" s="2" customFormat="1" ht="16.5" customHeight="1">
      <c r="A291" s="31"/>
      <c r="B291" s="32"/>
      <c r="C291" s="175" t="s">
        <v>427</v>
      </c>
      <c r="D291" s="175" t="s">
        <v>144</v>
      </c>
      <c r="E291" s="176" t="s">
        <v>428</v>
      </c>
      <c r="F291" s="177" t="s">
        <v>429</v>
      </c>
      <c r="G291" s="178" t="s">
        <v>321</v>
      </c>
      <c r="H291" s="179">
        <v>11.557</v>
      </c>
      <c r="I291" s="180">
        <v>552</v>
      </c>
      <c r="J291" s="180">
        <f>ROUND(I291*H291,2)</f>
        <v>6379.46</v>
      </c>
      <c r="K291" s="177" t="s">
        <v>148</v>
      </c>
      <c r="L291" s="36"/>
      <c r="M291" s="181" t="s">
        <v>26</v>
      </c>
      <c r="N291" s="182" t="s">
        <v>45</v>
      </c>
      <c r="O291" s="183">
        <v>1.661</v>
      </c>
      <c r="P291" s="183">
        <f>O291*H291</f>
        <v>19.196177000000002</v>
      </c>
      <c r="Q291" s="183">
        <v>0</v>
      </c>
      <c r="R291" s="183">
        <f>Q291*H291</f>
        <v>0</v>
      </c>
      <c r="S291" s="183">
        <v>0</v>
      </c>
      <c r="T291" s="184">
        <f>S291*H291</f>
        <v>0</v>
      </c>
      <c r="U291" s="31"/>
      <c r="V291" s="31"/>
      <c r="W291" s="31"/>
      <c r="X291" s="31"/>
      <c r="Y291" s="31"/>
      <c r="Z291" s="31"/>
      <c r="AA291" s="31"/>
      <c r="AB291" s="31"/>
      <c r="AC291" s="31"/>
      <c r="AD291" s="31"/>
      <c r="AE291" s="31"/>
      <c r="AR291" s="185" t="s">
        <v>149</v>
      </c>
      <c r="AT291" s="185" t="s">
        <v>144</v>
      </c>
      <c r="AU291" s="185" t="s">
        <v>82</v>
      </c>
      <c r="AY291" s="17" t="s">
        <v>142</v>
      </c>
      <c r="BE291" s="186">
        <f>IF(N291="základní",J291,0)</f>
        <v>0</v>
      </c>
      <c r="BF291" s="186">
        <f>IF(N291="snížená",J291,0)</f>
        <v>0</v>
      </c>
      <c r="BG291" s="186">
        <f>IF(N291="zákl. přenesená",J291,0)</f>
        <v>6379.46</v>
      </c>
      <c r="BH291" s="186">
        <f>IF(N291="sníž. přenesená",J291,0)</f>
        <v>0</v>
      </c>
      <c r="BI291" s="186">
        <f>IF(N291="nulová",J291,0)</f>
        <v>0</v>
      </c>
      <c r="BJ291" s="17" t="s">
        <v>149</v>
      </c>
      <c r="BK291" s="186">
        <f>ROUND(I291*H291,2)</f>
        <v>6379.46</v>
      </c>
      <c r="BL291" s="17" t="s">
        <v>149</v>
      </c>
      <c r="BM291" s="185" t="s">
        <v>430</v>
      </c>
    </row>
    <row r="292" spans="1:65" s="2" customFormat="1" ht="10.199999999999999">
      <c r="A292" s="31"/>
      <c r="B292" s="32"/>
      <c r="C292" s="33"/>
      <c r="D292" s="187" t="s">
        <v>151</v>
      </c>
      <c r="E292" s="33"/>
      <c r="F292" s="188" t="s">
        <v>431</v>
      </c>
      <c r="G292" s="33"/>
      <c r="H292" s="33"/>
      <c r="I292" s="33"/>
      <c r="J292" s="33"/>
      <c r="K292" s="33"/>
      <c r="L292" s="36"/>
      <c r="M292" s="229"/>
      <c r="N292" s="230"/>
      <c r="O292" s="231"/>
      <c r="P292" s="231"/>
      <c r="Q292" s="231"/>
      <c r="R292" s="231"/>
      <c r="S292" s="231"/>
      <c r="T292" s="232"/>
      <c r="U292" s="31"/>
      <c r="V292" s="31"/>
      <c r="W292" s="31"/>
      <c r="X292" s="31"/>
      <c r="Y292" s="31"/>
      <c r="Z292" s="31"/>
      <c r="AA292" s="31"/>
      <c r="AB292" s="31"/>
      <c r="AC292" s="31"/>
      <c r="AD292" s="31"/>
      <c r="AE292" s="31"/>
      <c r="AT292" s="17" t="s">
        <v>151</v>
      </c>
      <c r="AU292" s="17" t="s">
        <v>82</v>
      </c>
    </row>
    <row r="293" spans="1:65" s="2" customFormat="1" ht="6.9" customHeight="1">
      <c r="A293" s="31"/>
      <c r="B293" s="45"/>
      <c r="C293" s="46"/>
      <c r="D293" s="46"/>
      <c r="E293" s="46"/>
      <c r="F293" s="46"/>
      <c r="G293" s="46"/>
      <c r="H293" s="46"/>
      <c r="I293" s="46"/>
      <c r="J293" s="46"/>
      <c r="K293" s="46"/>
      <c r="L293" s="36"/>
      <c r="M293" s="31"/>
      <c r="O293" s="31"/>
      <c r="P293" s="31"/>
      <c r="Q293" s="31"/>
      <c r="R293" s="31"/>
      <c r="S293" s="31"/>
      <c r="T293" s="31"/>
      <c r="U293" s="31"/>
      <c r="V293" s="31"/>
      <c r="W293" s="31"/>
      <c r="X293" s="31"/>
      <c r="Y293" s="31"/>
      <c r="Z293" s="31"/>
      <c r="AA293" s="31"/>
      <c r="AB293" s="31"/>
      <c r="AC293" s="31"/>
      <c r="AD293" s="31"/>
      <c r="AE293" s="31"/>
    </row>
  </sheetData>
  <sheetProtection algorithmName="SHA-512" hashValue="SEFJHELDO+wJfxZkSvMNQLlvBpIGgfUK5d2RpWI2GDExjCs3DSI7y/4nuSENXFGhq3mPsHOkaTH/DpQ2VlqPGQ==" saltValue="WTwP18k38hTgXfOSJfeVU5HX82mTHKhYz5VjSRcngt2iGApOGqON0SICLY9PzvchZTW/viEoy8nNq4aZlNEd/Q==" spinCount="100000" sheet="1" objects="1" scenarios="1" formatColumns="0" formatRows="0" autoFilter="0"/>
  <autoFilter ref="C88:K292"/>
  <mergeCells count="8">
    <mergeCell ref="E79:H79"/>
    <mergeCell ref="E81:H81"/>
    <mergeCell ref="L2:V2"/>
    <mergeCell ref="E7:H7"/>
    <mergeCell ref="E9:H9"/>
    <mergeCell ref="E27:H27"/>
    <mergeCell ref="E48:H48"/>
    <mergeCell ref="E50:H50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459"/>
  <sheetViews>
    <sheetView showGridLines="0" workbookViewId="0"/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" style="1" customWidth="1"/>
    <col min="8" max="8" width="11.42578125" style="1" customWidth="1"/>
    <col min="9" max="11" width="20.140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 ht="10.199999999999999">
      <c r="A1" s="22"/>
    </row>
    <row r="2" spans="1:46" s="1" customFormat="1" ht="36.9" customHeight="1"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AT2" s="17" t="s">
        <v>85</v>
      </c>
    </row>
    <row r="3" spans="1:46" s="1" customFormat="1" ht="6.9" customHeight="1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20"/>
      <c r="AT3" s="17" t="s">
        <v>82</v>
      </c>
    </row>
    <row r="4" spans="1:46" s="1" customFormat="1" ht="24.9" customHeight="1">
      <c r="B4" s="20"/>
      <c r="D4" s="108" t="s">
        <v>109</v>
      </c>
      <c r="L4" s="20"/>
      <c r="M4" s="109" t="s">
        <v>10</v>
      </c>
      <c r="AT4" s="17" t="s">
        <v>33</v>
      </c>
    </row>
    <row r="5" spans="1:46" s="1" customFormat="1" ht="6.9" customHeight="1">
      <c r="B5" s="20"/>
      <c r="L5" s="20"/>
    </row>
    <row r="6" spans="1:46" s="1" customFormat="1" ht="12" customHeight="1">
      <c r="B6" s="20"/>
      <c r="D6" s="110" t="s">
        <v>14</v>
      </c>
      <c r="L6" s="20"/>
    </row>
    <row r="7" spans="1:46" s="1" customFormat="1" ht="16.5" customHeight="1">
      <c r="B7" s="20"/>
      <c r="E7" s="275" t="str">
        <f>'Rekapitulace stavby'!K6</f>
        <v>Výsadba větrolamu a výstavba mělkého průlehu na KN 1613 v k. ú. Svinčany</v>
      </c>
      <c r="F7" s="276"/>
      <c r="G7" s="276"/>
      <c r="H7" s="276"/>
      <c r="L7" s="20"/>
    </row>
    <row r="8" spans="1:46" s="2" customFormat="1" ht="12" customHeight="1">
      <c r="A8" s="31"/>
      <c r="B8" s="36"/>
      <c r="C8" s="31"/>
      <c r="D8" s="110" t="s">
        <v>110</v>
      </c>
      <c r="E8" s="31"/>
      <c r="F8" s="31"/>
      <c r="G8" s="31"/>
      <c r="H8" s="31"/>
      <c r="I8" s="31"/>
      <c r="J8" s="31"/>
      <c r="K8" s="31"/>
      <c r="L8" s="11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77" t="s">
        <v>432</v>
      </c>
      <c r="F9" s="278"/>
      <c r="G9" s="278"/>
      <c r="H9" s="278"/>
      <c r="I9" s="31"/>
      <c r="J9" s="31"/>
      <c r="K9" s="31"/>
      <c r="L9" s="11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0.199999999999999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11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10" t="s">
        <v>16</v>
      </c>
      <c r="E11" s="31"/>
      <c r="F11" s="101" t="s">
        <v>17</v>
      </c>
      <c r="G11" s="31"/>
      <c r="H11" s="31"/>
      <c r="I11" s="110" t="s">
        <v>18</v>
      </c>
      <c r="J11" s="101" t="s">
        <v>19</v>
      </c>
      <c r="K11" s="31"/>
      <c r="L11" s="11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10" t="s">
        <v>20</v>
      </c>
      <c r="E12" s="31"/>
      <c r="F12" s="101" t="s">
        <v>21</v>
      </c>
      <c r="G12" s="31"/>
      <c r="H12" s="31"/>
      <c r="I12" s="110" t="s">
        <v>22</v>
      </c>
      <c r="J12" s="112" t="str">
        <f>'Rekapitulace stavby'!AN8</f>
        <v>8. 8. 2019</v>
      </c>
      <c r="K12" s="31"/>
      <c r="L12" s="11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8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11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0" t="s">
        <v>24</v>
      </c>
      <c r="E14" s="31"/>
      <c r="F14" s="31"/>
      <c r="G14" s="31"/>
      <c r="H14" s="31"/>
      <c r="I14" s="110" t="s">
        <v>25</v>
      </c>
      <c r="J14" s="101" t="s">
        <v>26</v>
      </c>
      <c r="K14" s="31"/>
      <c r="L14" s="11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01" t="s">
        <v>27</v>
      </c>
      <c r="F15" s="31"/>
      <c r="G15" s="31"/>
      <c r="H15" s="31"/>
      <c r="I15" s="110" t="s">
        <v>28</v>
      </c>
      <c r="J15" s="101" t="s">
        <v>26</v>
      </c>
      <c r="K15" s="31"/>
      <c r="L15" s="11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11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10" t="s">
        <v>29</v>
      </c>
      <c r="E17" s="31"/>
      <c r="F17" s="31"/>
      <c r="G17" s="31"/>
      <c r="H17" s="31"/>
      <c r="I17" s="110" t="s">
        <v>25</v>
      </c>
      <c r="J17" s="101" t="s">
        <v>26</v>
      </c>
      <c r="K17" s="31"/>
      <c r="L17" s="11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101" t="s">
        <v>30</v>
      </c>
      <c r="F18" s="31"/>
      <c r="G18" s="31"/>
      <c r="H18" s="31"/>
      <c r="I18" s="110" t="s">
        <v>28</v>
      </c>
      <c r="J18" s="101" t="s">
        <v>26</v>
      </c>
      <c r="K18" s="31"/>
      <c r="L18" s="11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11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10" t="s">
        <v>31</v>
      </c>
      <c r="E20" s="31"/>
      <c r="F20" s="31"/>
      <c r="G20" s="31"/>
      <c r="H20" s="31"/>
      <c r="I20" s="110" t="s">
        <v>25</v>
      </c>
      <c r="J20" s="101" t="s">
        <v>26</v>
      </c>
      <c r="K20" s="31"/>
      <c r="L20" s="11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01" t="s">
        <v>32</v>
      </c>
      <c r="F21" s="31"/>
      <c r="G21" s="31"/>
      <c r="H21" s="31"/>
      <c r="I21" s="110" t="s">
        <v>28</v>
      </c>
      <c r="J21" s="101" t="s">
        <v>26</v>
      </c>
      <c r="K21" s="31"/>
      <c r="L21" s="11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11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10" t="s">
        <v>34</v>
      </c>
      <c r="E23" s="31"/>
      <c r="F23" s="31"/>
      <c r="G23" s="31"/>
      <c r="H23" s="31"/>
      <c r="I23" s="110" t="s">
        <v>25</v>
      </c>
      <c r="J23" s="101" t="s">
        <v>26</v>
      </c>
      <c r="K23" s="31"/>
      <c r="L23" s="11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01" t="s">
        <v>35</v>
      </c>
      <c r="F24" s="31"/>
      <c r="G24" s="31"/>
      <c r="H24" s="31"/>
      <c r="I24" s="110" t="s">
        <v>28</v>
      </c>
      <c r="J24" s="101" t="s">
        <v>26</v>
      </c>
      <c r="K24" s="31"/>
      <c r="L24" s="11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11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10" t="s">
        <v>36</v>
      </c>
      <c r="E26" s="31"/>
      <c r="F26" s="31"/>
      <c r="G26" s="31"/>
      <c r="H26" s="31"/>
      <c r="I26" s="31"/>
      <c r="J26" s="31"/>
      <c r="K26" s="31"/>
      <c r="L26" s="11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25.5" customHeight="1">
      <c r="A27" s="113"/>
      <c r="B27" s="114"/>
      <c r="C27" s="113"/>
      <c r="D27" s="113"/>
      <c r="E27" s="279" t="s">
        <v>112</v>
      </c>
      <c r="F27" s="279"/>
      <c r="G27" s="279"/>
      <c r="H27" s="279"/>
      <c r="I27" s="113"/>
      <c r="J27" s="113"/>
      <c r="K27" s="113"/>
      <c r="L27" s="115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31" s="2" customFormat="1" ht="6.9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11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" customHeight="1">
      <c r="A29" s="31"/>
      <c r="B29" s="36"/>
      <c r="C29" s="31"/>
      <c r="D29" s="116"/>
      <c r="E29" s="116"/>
      <c r="F29" s="116"/>
      <c r="G29" s="116"/>
      <c r="H29" s="116"/>
      <c r="I29" s="116"/>
      <c r="J29" s="116"/>
      <c r="K29" s="116"/>
      <c r="L29" s="11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7" t="s">
        <v>38</v>
      </c>
      <c r="E30" s="31"/>
      <c r="F30" s="31"/>
      <c r="G30" s="31"/>
      <c r="H30" s="31"/>
      <c r="I30" s="31"/>
      <c r="J30" s="118">
        <f>ROUND(J90, 2)</f>
        <v>692098.88</v>
      </c>
      <c r="K30" s="31"/>
      <c r="L30" s="11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" customHeight="1">
      <c r="A31" s="31"/>
      <c r="B31" s="36"/>
      <c r="C31" s="31"/>
      <c r="D31" s="116"/>
      <c r="E31" s="116"/>
      <c r="F31" s="116"/>
      <c r="G31" s="116"/>
      <c r="H31" s="116"/>
      <c r="I31" s="116"/>
      <c r="J31" s="116"/>
      <c r="K31" s="116"/>
      <c r="L31" s="11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" customHeight="1">
      <c r="A32" s="31"/>
      <c r="B32" s="36"/>
      <c r="C32" s="31"/>
      <c r="D32" s="31"/>
      <c r="E32" s="31"/>
      <c r="F32" s="119" t="s">
        <v>40</v>
      </c>
      <c r="G32" s="31"/>
      <c r="H32" s="31"/>
      <c r="I32" s="119" t="s">
        <v>39</v>
      </c>
      <c r="J32" s="119" t="s">
        <v>41</v>
      </c>
      <c r="K32" s="31"/>
      <c r="L32" s="11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" hidden="1" customHeight="1">
      <c r="A33" s="31"/>
      <c r="B33" s="36"/>
      <c r="C33" s="31"/>
      <c r="D33" s="120" t="s">
        <v>42</v>
      </c>
      <c r="E33" s="110" t="s">
        <v>43</v>
      </c>
      <c r="F33" s="121">
        <f>ROUND((SUM(BE90:BE458)),  2)</f>
        <v>0</v>
      </c>
      <c r="G33" s="31"/>
      <c r="H33" s="31"/>
      <c r="I33" s="122">
        <v>0.21</v>
      </c>
      <c r="J33" s="121">
        <f>ROUND(((SUM(BE90:BE458))*I33),  2)</f>
        <v>0</v>
      </c>
      <c r="K33" s="31"/>
      <c r="L33" s="11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" hidden="1" customHeight="1">
      <c r="A34" s="31"/>
      <c r="B34" s="36"/>
      <c r="C34" s="31"/>
      <c r="D34" s="31"/>
      <c r="E34" s="110" t="s">
        <v>44</v>
      </c>
      <c r="F34" s="121">
        <f>ROUND((SUM(BF90:BF458)),  2)</f>
        <v>0</v>
      </c>
      <c r="G34" s="31"/>
      <c r="H34" s="31"/>
      <c r="I34" s="122">
        <v>0.15</v>
      </c>
      <c r="J34" s="121">
        <f>ROUND(((SUM(BF90:BF458))*I34),  2)</f>
        <v>0</v>
      </c>
      <c r="K34" s="31"/>
      <c r="L34" s="11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" customHeight="1">
      <c r="A35" s="31"/>
      <c r="B35" s="36"/>
      <c r="C35" s="31"/>
      <c r="D35" s="110" t="s">
        <v>42</v>
      </c>
      <c r="E35" s="110" t="s">
        <v>45</v>
      </c>
      <c r="F35" s="121">
        <f>ROUND((SUM(BG90:BG458)),  2)</f>
        <v>692098.88</v>
      </c>
      <c r="G35" s="31"/>
      <c r="H35" s="31"/>
      <c r="I35" s="122">
        <v>0.21</v>
      </c>
      <c r="J35" s="121">
        <f>0</f>
        <v>0</v>
      </c>
      <c r="K35" s="31"/>
      <c r="L35" s="11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" customHeight="1">
      <c r="A36" s="31"/>
      <c r="B36" s="36"/>
      <c r="C36" s="31"/>
      <c r="D36" s="31"/>
      <c r="E36" s="110" t="s">
        <v>46</v>
      </c>
      <c r="F36" s="121">
        <f>ROUND((SUM(BH90:BH458)),  2)</f>
        <v>0</v>
      </c>
      <c r="G36" s="31"/>
      <c r="H36" s="31"/>
      <c r="I36" s="122">
        <v>0.15</v>
      </c>
      <c r="J36" s="121">
        <f>0</f>
        <v>0</v>
      </c>
      <c r="K36" s="31"/>
      <c r="L36" s="11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" hidden="1" customHeight="1">
      <c r="A37" s="31"/>
      <c r="B37" s="36"/>
      <c r="C37" s="31"/>
      <c r="D37" s="31"/>
      <c r="E37" s="110" t="s">
        <v>47</v>
      </c>
      <c r="F37" s="121">
        <f>ROUND((SUM(BI90:BI458)),  2)</f>
        <v>0</v>
      </c>
      <c r="G37" s="31"/>
      <c r="H37" s="31"/>
      <c r="I37" s="122">
        <v>0</v>
      </c>
      <c r="J37" s="121">
        <f>0</f>
        <v>0</v>
      </c>
      <c r="K37" s="31"/>
      <c r="L37" s="11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11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3"/>
      <c r="D39" s="124" t="s">
        <v>48</v>
      </c>
      <c r="E39" s="125"/>
      <c r="F39" s="125"/>
      <c r="G39" s="126" t="s">
        <v>49</v>
      </c>
      <c r="H39" s="127" t="s">
        <v>50</v>
      </c>
      <c r="I39" s="125"/>
      <c r="J39" s="128">
        <f>SUM(J30:J37)</f>
        <v>692098.88</v>
      </c>
      <c r="K39" s="129"/>
      <c r="L39" s="11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" customHeight="1">
      <c r="A40" s="31"/>
      <c r="B40" s="130"/>
      <c r="C40" s="131"/>
      <c r="D40" s="131"/>
      <c r="E40" s="131"/>
      <c r="F40" s="131"/>
      <c r="G40" s="131"/>
      <c r="H40" s="131"/>
      <c r="I40" s="131"/>
      <c r="J40" s="131"/>
      <c r="K40" s="131"/>
      <c r="L40" s="11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4" spans="1:31" s="2" customFormat="1" ht="6.9" customHeight="1">
      <c r="A44" s="31"/>
      <c r="B44" s="132"/>
      <c r="C44" s="133"/>
      <c r="D44" s="133"/>
      <c r="E44" s="133"/>
      <c r="F44" s="133"/>
      <c r="G44" s="133"/>
      <c r="H44" s="133"/>
      <c r="I44" s="133"/>
      <c r="J44" s="133"/>
      <c r="K44" s="133"/>
      <c r="L44" s="111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pans="1:31" s="2" customFormat="1" ht="24.9" customHeight="1">
      <c r="A45" s="31"/>
      <c r="B45" s="32"/>
      <c r="C45" s="23" t="s">
        <v>113</v>
      </c>
      <c r="D45" s="33"/>
      <c r="E45" s="33"/>
      <c r="F45" s="33"/>
      <c r="G45" s="33"/>
      <c r="H45" s="33"/>
      <c r="I45" s="33"/>
      <c r="J45" s="33"/>
      <c r="K45" s="33"/>
      <c r="L45" s="11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</row>
    <row r="46" spans="1:31" s="2" customFormat="1" ht="6.9" customHeight="1">
      <c r="A46" s="31"/>
      <c r="B46" s="32"/>
      <c r="C46" s="33"/>
      <c r="D46" s="33"/>
      <c r="E46" s="33"/>
      <c r="F46" s="33"/>
      <c r="G46" s="33"/>
      <c r="H46" s="33"/>
      <c r="I46" s="33"/>
      <c r="J46" s="33"/>
      <c r="K46" s="33"/>
      <c r="L46" s="111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</row>
    <row r="47" spans="1:31" s="2" customFormat="1" ht="12" customHeight="1">
      <c r="A47" s="31"/>
      <c r="B47" s="32"/>
      <c r="C47" s="28" t="s">
        <v>14</v>
      </c>
      <c r="D47" s="33"/>
      <c r="E47" s="33"/>
      <c r="F47" s="33"/>
      <c r="G47" s="33"/>
      <c r="H47" s="33"/>
      <c r="I47" s="33"/>
      <c r="J47" s="33"/>
      <c r="K47" s="33"/>
      <c r="L47" s="11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</row>
    <row r="48" spans="1:31" s="2" customFormat="1" ht="16.5" customHeight="1">
      <c r="A48" s="31"/>
      <c r="B48" s="32"/>
      <c r="C48" s="33"/>
      <c r="D48" s="33"/>
      <c r="E48" s="280" t="str">
        <f>E7</f>
        <v>Výsadba větrolamu a výstavba mělkého průlehu na KN 1613 v k. ú. Svinčany</v>
      </c>
      <c r="F48" s="281"/>
      <c r="G48" s="281"/>
      <c r="H48" s="281"/>
      <c r="I48" s="33"/>
      <c r="J48" s="33"/>
      <c r="K48" s="33"/>
      <c r="L48" s="111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</row>
    <row r="49" spans="1:47" s="2" customFormat="1" ht="12" customHeight="1">
      <c r="A49" s="31"/>
      <c r="B49" s="32"/>
      <c r="C49" s="28" t="s">
        <v>110</v>
      </c>
      <c r="D49" s="33"/>
      <c r="E49" s="33"/>
      <c r="F49" s="33"/>
      <c r="G49" s="33"/>
      <c r="H49" s="33"/>
      <c r="I49" s="33"/>
      <c r="J49" s="33"/>
      <c r="K49" s="33"/>
      <c r="L49" s="11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</row>
    <row r="50" spans="1:47" s="2" customFormat="1" ht="16.5" customHeight="1">
      <c r="A50" s="31"/>
      <c r="B50" s="32"/>
      <c r="C50" s="33"/>
      <c r="D50" s="33"/>
      <c r="E50" s="271" t="str">
        <f>E9</f>
        <v>2. - SO 02 Úprava odpadního příkopu</v>
      </c>
      <c r="F50" s="282"/>
      <c r="G50" s="282"/>
      <c r="H50" s="282"/>
      <c r="I50" s="33"/>
      <c r="J50" s="33"/>
      <c r="K50" s="33"/>
      <c r="L50" s="11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</row>
    <row r="51" spans="1:47" s="2" customFormat="1" ht="6.9" customHeight="1">
      <c r="A51" s="31"/>
      <c r="B51" s="32"/>
      <c r="C51" s="33"/>
      <c r="D51" s="33"/>
      <c r="E51" s="33"/>
      <c r="F51" s="33"/>
      <c r="G51" s="33"/>
      <c r="H51" s="33"/>
      <c r="I51" s="33"/>
      <c r="J51" s="33"/>
      <c r="K51" s="33"/>
      <c r="L51" s="11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</row>
    <row r="52" spans="1:47" s="2" customFormat="1" ht="12" customHeight="1">
      <c r="A52" s="31"/>
      <c r="B52" s="32"/>
      <c r="C52" s="28" t="s">
        <v>20</v>
      </c>
      <c r="D52" s="33"/>
      <c r="E52" s="33"/>
      <c r="F52" s="26" t="str">
        <f>F12</f>
        <v>Svinčany</v>
      </c>
      <c r="G52" s="33"/>
      <c r="H52" s="33"/>
      <c r="I52" s="28" t="s">
        <v>22</v>
      </c>
      <c r="J52" s="57" t="str">
        <f>IF(J12="","",J12)</f>
        <v>8. 8. 2019</v>
      </c>
      <c r="K52" s="33"/>
      <c r="L52" s="11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</row>
    <row r="53" spans="1:47" s="2" customFormat="1" ht="6.9" customHeight="1">
      <c r="A53" s="31"/>
      <c r="B53" s="32"/>
      <c r="C53" s="33"/>
      <c r="D53" s="33"/>
      <c r="E53" s="33"/>
      <c r="F53" s="33"/>
      <c r="G53" s="33"/>
      <c r="H53" s="33"/>
      <c r="I53" s="33"/>
      <c r="J53" s="33"/>
      <c r="K53" s="33"/>
      <c r="L53" s="111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</row>
    <row r="54" spans="1:47" s="2" customFormat="1" ht="43.05" customHeight="1">
      <c r="A54" s="31"/>
      <c r="B54" s="32"/>
      <c r="C54" s="28" t="s">
        <v>24</v>
      </c>
      <c r="D54" s="33"/>
      <c r="E54" s="33"/>
      <c r="F54" s="26" t="str">
        <f>E15</f>
        <v>Obec Svinčany</v>
      </c>
      <c r="G54" s="33"/>
      <c r="H54" s="33"/>
      <c r="I54" s="28" t="s">
        <v>31</v>
      </c>
      <c r="J54" s="29" t="str">
        <f>E21</f>
        <v>Povodí Labe, státní podnik, OIČ, Hradec Králové</v>
      </c>
      <c r="K54" s="33"/>
      <c r="L54" s="111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</row>
    <row r="55" spans="1:47" s="2" customFormat="1" ht="15.15" customHeight="1">
      <c r="A55" s="31"/>
      <c r="B55" s="32"/>
      <c r="C55" s="28" t="s">
        <v>29</v>
      </c>
      <c r="D55" s="33"/>
      <c r="E55" s="33"/>
      <c r="F55" s="26" t="str">
        <f>IF(E18="","",E18)</f>
        <v>dle výběrového řízení</v>
      </c>
      <c r="G55" s="33"/>
      <c r="H55" s="33"/>
      <c r="I55" s="28" t="s">
        <v>34</v>
      </c>
      <c r="J55" s="29" t="str">
        <f>E24</f>
        <v>Ing. Eva Morkesová</v>
      </c>
      <c r="K55" s="33"/>
      <c r="L55" s="111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</row>
    <row r="56" spans="1:47" s="2" customFormat="1" ht="10.35" customHeight="1">
      <c r="A56" s="31"/>
      <c r="B56" s="32"/>
      <c r="C56" s="33"/>
      <c r="D56" s="33"/>
      <c r="E56" s="33"/>
      <c r="F56" s="33"/>
      <c r="G56" s="33"/>
      <c r="H56" s="33"/>
      <c r="I56" s="33"/>
      <c r="J56" s="33"/>
      <c r="K56" s="33"/>
      <c r="L56" s="111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</row>
    <row r="57" spans="1:47" s="2" customFormat="1" ht="29.25" customHeight="1">
      <c r="A57" s="31"/>
      <c r="B57" s="32"/>
      <c r="C57" s="134" t="s">
        <v>114</v>
      </c>
      <c r="D57" s="135"/>
      <c r="E57" s="135"/>
      <c r="F57" s="135"/>
      <c r="G57" s="135"/>
      <c r="H57" s="135"/>
      <c r="I57" s="135"/>
      <c r="J57" s="136" t="s">
        <v>115</v>
      </c>
      <c r="K57" s="135"/>
      <c r="L57" s="111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</row>
    <row r="58" spans="1:47" s="2" customFormat="1" ht="10.35" customHeight="1">
      <c r="A58" s="31"/>
      <c r="B58" s="32"/>
      <c r="C58" s="33"/>
      <c r="D58" s="33"/>
      <c r="E58" s="33"/>
      <c r="F58" s="33"/>
      <c r="G58" s="33"/>
      <c r="H58" s="33"/>
      <c r="I58" s="33"/>
      <c r="J58" s="33"/>
      <c r="K58" s="33"/>
      <c r="L58" s="111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</row>
    <row r="59" spans="1:47" s="2" customFormat="1" ht="22.8" customHeight="1">
      <c r="A59" s="31"/>
      <c r="B59" s="32"/>
      <c r="C59" s="137" t="s">
        <v>70</v>
      </c>
      <c r="D59" s="33"/>
      <c r="E59" s="33"/>
      <c r="F59" s="33"/>
      <c r="G59" s="33"/>
      <c r="H59" s="33"/>
      <c r="I59" s="33"/>
      <c r="J59" s="75">
        <f>J90</f>
        <v>692098.88</v>
      </c>
      <c r="K59" s="33"/>
      <c r="L59" s="111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U59" s="17" t="s">
        <v>116</v>
      </c>
    </row>
    <row r="60" spans="1:47" s="9" customFormat="1" ht="24.9" customHeight="1">
      <c r="B60" s="138"/>
      <c r="C60" s="139"/>
      <c r="D60" s="140" t="s">
        <v>117</v>
      </c>
      <c r="E60" s="141"/>
      <c r="F60" s="141"/>
      <c r="G60" s="141"/>
      <c r="H60" s="141"/>
      <c r="I60" s="141"/>
      <c r="J60" s="142">
        <f>J91</f>
        <v>692098.88</v>
      </c>
      <c r="K60" s="139"/>
      <c r="L60" s="143"/>
    </row>
    <row r="61" spans="1:47" s="10" customFormat="1" ht="19.95" customHeight="1">
      <c r="B61" s="144"/>
      <c r="C61" s="95"/>
      <c r="D61" s="145" t="s">
        <v>118</v>
      </c>
      <c r="E61" s="146"/>
      <c r="F61" s="146"/>
      <c r="G61" s="146"/>
      <c r="H61" s="146"/>
      <c r="I61" s="146"/>
      <c r="J61" s="147">
        <f>J92</f>
        <v>90763.86</v>
      </c>
      <c r="K61" s="95"/>
      <c r="L61" s="148"/>
    </row>
    <row r="62" spans="1:47" s="10" customFormat="1" ht="14.85" customHeight="1">
      <c r="B62" s="144"/>
      <c r="C62" s="95"/>
      <c r="D62" s="145" t="s">
        <v>119</v>
      </c>
      <c r="E62" s="146"/>
      <c r="F62" s="146"/>
      <c r="G62" s="146"/>
      <c r="H62" s="146"/>
      <c r="I62" s="146"/>
      <c r="J62" s="147">
        <f>J206</f>
        <v>5580.25</v>
      </c>
      <c r="K62" s="95"/>
      <c r="L62" s="148"/>
    </row>
    <row r="63" spans="1:47" s="10" customFormat="1" ht="19.95" customHeight="1">
      <c r="B63" s="144"/>
      <c r="C63" s="95"/>
      <c r="D63" s="145" t="s">
        <v>120</v>
      </c>
      <c r="E63" s="146"/>
      <c r="F63" s="146"/>
      <c r="G63" s="146"/>
      <c r="H63" s="146"/>
      <c r="I63" s="146"/>
      <c r="J63" s="147">
        <f>J216</f>
        <v>31954.760000000002</v>
      </c>
      <c r="K63" s="95"/>
      <c r="L63" s="148"/>
    </row>
    <row r="64" spans="1:47" s="10" customFormat="1" ht="19.95" customHeight="1">
      <c r="B64" s="144"/>
      <c r="C64" s="95"/>
      <c r="D64" s="145" t="s">
        <v>121</v>
      </c>
      <c r="E64" s="146"/>
      <c r="F64" s="146"/>
      <c r="G64" s="146"/>
      <c r="H64" s="146"/>
      <c r="I64" s="146"/>
      <c r="J64" s="147">
        <f>J247</f>
        <v>32788.44</v>
      </c>
      <c r="K64" s="95"/>
      <c r="L64" s="148"/>
    </row>
    <row r="65" spans="1:31" s="10" customFormat="1" ht="19.95" customHeight="1">
      <c r="B65" s="144"/>
      <c r="C65" s="95"/>
      <c r="D65" s="145" t="s">
        <v>122</v>
      </c>
      <c r="E65" s="146"/>
      <c r="F65" s="146"/>
      <c r="G65" s="146"/>
      <c r="H65" s="146"/>
      <c r="I65" s="146"/>
      <c r="J65" s="147">
        <f>J254</f>
        <v>173002.75</v>
      </c>
      <c r="K65" s="95"/>
      <c r="L65" s="148"/>
    </row>
    <row r="66" spans="1:31" s="10" customFormat="1" ht="19.95" customHeight="1">
      <c r="B66" s="144"/>
      <c r="C66" s="95"/>
      <c r="D66" s="145" t="s">
        <v>123</v>
      </c>
      <c r="E66" s="146"/>
      <c r="F66" s="146"/>
      <c r="G66" s="146"/>
      <c r="H66" s="146"/>
      <c r="I66" s="146"/>
      <c r="J66" s="147">
        <f>J325</f>
        <v>13362.18</v>
      </c>
      <c r="K66" s="95"/>
      <c r="L66" s="148"/>
    </row>
    <row r="67" spans="1:31" s="10" customFormat="1" ht="19.95" customHeight="1">
      <c r="B67" s="144"/>
      <c r="C67" s="95"/>
      <c r="D67" s="145" t="s">
        <v>124</v>
      </c>
      <c r="E67" s="146"/>
      <c r="F67" s="146"/>
      <c r="G67" s="146"/>
      <c r="H67" s="146"/>
      <c r="I67" s="146"/>
      <c r="J67" s="147">
        <f>J338</f>
        <v>4816.03</v>
      </c>
      <c r="K67" s="95"/>
      <c r="L67" s="148"/>
    </row>
    <row r="68" spans="1:31" s="10" customFormat="1" ht="19.95" customHeight="1">
      <c r="B68" s="144"/>
      <c r="C68" s="95"/>
      <c r="D68" s="145" t="s">
        <v>125</v>
      </c>
      <c r="E68" s="146"/>
      <c r="F68" s="146"/>
      <c r="G68" s="146"/>
      <c r="H68" s="146"/>
      <c r="I68" s="146"/>
      <c r="J68" s="147">
        <f>J362</f>
        <v>219326.00999999998</v>
      </c>
      <c r="K68" s="95"/>
      <c r="L68" s="148"/>
    </row>
    <row r="69" spans="1:31" s="10" customFormat="1" ht="19.95" customHeight="1">
      <c r="B69" s="144"/>
      <c r="C69" s="95"/>
      <c r="D69" s="145" t="s">
        <v>433</v>
      </c>
      <c r="E69" s="146"/>
      <c r="F69" s="146"/>
      <c r="G69" s="146"/>
      <c r="H69" s="146"/>
      <c r="I69" s="146"/>
      <c r="J69" s="147">
        <f>J405</f>
        <v>18452.580000000002</v>
      </c>
      <c r="K69" s="95"/>
      <c r="L69" s="148"/>
    </row>
    <row r="70" spans="1:31" s="10" customFormat="1" ht="19.95" customHeight="1">
      <c r="B70" s="144"/>
      <c r="C70" s="95"/>
      <c r="D70" s="145" t="s">
        <v>126</v>
      </c>
      <c r="E70" s="146"/>
      <c r="F70" s="146"/>
      <c r="G70" s="146"/>
      <c r="H70" s="146"/>
      <c r="I70" s="146"/>
      <c r="J70" s="147">
        <f>J456</f>
        <v>107632.27</v>
      </c>
      <c r="K70" s="95"/>
      <c r="L70" s="148"/>
    </row>
    <row r="71" spans="1:31" s="2" customFormat="1" ht="21.75" customHeight="1">
      <c r="A71" s="31"/>
      <c r="B71" s="32"/>
      <c r="C71" s="33"/>
      <c r="D71" s="33"/>
      <c r="E71" s="33"/>
      <c r="F71" s="33"/>
      <c r="G71" s="33"/>
      <c r="H71" s="33"/>
      <c r="I71" s="33"/>
      <c r="J71" s="33"/>
      <c r="K71" s="33"/>
      <c r="L71" s="111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</row>
    <row r="72" spans="1:31" s="2" customFormat="1" ht="6.9" customHeight="1">
      <c r="A72" s="31"/>
      <c r="B72" s="45"/>
      <c r="C72" s="46"/>
      <c r="D72" s="46"/>
      <c r="E72" s="46"/>
      <c r="F72" s="46"/>
      <c r="G72" s="46"/>
      <c r="H72" s="46"/>
      <c r="I72" s="46"/>
      <c r="J72" s="46"/>
      <c r="K72" s="46"/>
      <c r="L72" s="111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</row>
    <row r="76" spans="1:31" s="2" customFormat="1" ht="6.9" customHeight="1">
      <c r="A76" s="31"/>
      <c r="B76" s="47"/>
      <c r="C76" s="48"/>
      <c r="D76" s="48"/>
      <c r="E76" s="48"/>
      <c r="F76" s="48"/>
      <c r="G76" s="48"/>
      <c r="H76" s="48"/>
      <c r="I76" s="48"/>
      <c r="J76" s="48"/>
      <c r="K76" s="48"/>
      <c r="L76" s="11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24.9" customHeight="1">
      <c r="A77" s="31"/>
      <c r="B77" s="32"/>
      <c r="C77" s="23" t="s">
        <v>127</v>
      </c>
      <c r="D77" s="33"/>
      <c r="E77" s="33"/>
      <c r="F77" s="33"/>
      <c r="G77" s="33"/>
      <c r="H77" s="33"/>
      <c r="I77" s="33"/>
      <c r="J77" s="33"/>
      <c r="K77" s="33"/>
      <c r="L77" s="11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31" s="2" customFormat="1" ht="6.9" customHeight="1">
      <c r="A78" s="31"/>
      <c r="B78" s="32"/>
      <c r="C78" s="33"/>
      <c r="D78" s="33"/>
      <c r="E78" s="33"/>
      <c r="F78" s="33"/>
      <c r="G78" s="33"/>
      <c r="H78" s="33"/>
      <c r="I78" s="33"/>
      <c r="J78" s="33"/>
      <c r="K78" s="33"/>
      <c r="L78" s="111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</row>
    <row r="79" spans="1:31" s="2" customFormat="1" ht="12" customHeight="1">
      <c r="A79" s="31"/>
      <c r="B79" s="32"/>
      <c r="C79" s="28" t="s">
        <v>14</v>
      </c>
      <c r="D79" s="33"/>
      <c r="E79" s="33"/>
      <c r="F79" s="33"/>
      <c r="G79" s="33"/>
      <c r="H79" s="33"/>
      <c r="I79" s="33"/>
      <c r="J79" s="33"/>
      <c r="K79" s="33"/>
      <c r="L79" s="111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</row>
    <row r="80" spans="1:31" s="2" customFormat="1" ht="16.5" customHeight="1">
      <c r="A80" s="31"/>
      <c r="B80" s="32"/>
      <c r="C80" s="33"/>
      <c r="D80" s="33"/>
      <c r="E80" s="280" t="str">
        <f>E7</f>
        <v>Výsadba větrolamu a výstavba mělkého průlehu na KN 1613 v k. ú. Svinčany</v>
      </c>
      <c r="F80" s="281"/>
      <c r="G80" s="281"/>
      <c r="H80" s="281"/>
      <c r="I80" s="33"/>
      <c r="J80" s="33"/>
      <c r="K80" s="33"/>
      <c r="L80" s="111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</row>
    <row r="81" spans="1:65" s="2" customFormat="1" ht="12" customHeight="1">
      <c r="A81" s="31"/>
      <c r="B81" s="32"/>
      <c r="C81" s="28" t="s">
        <v>110</v>
      </c>
      <c r="D81" s="33"/>
      <c r="E81" s="33"/>
      <c r="F81" s="33"/>
      <c r="G81" s="33"/>
      <c r="H81" s="33"/>
      <c r="I81" s="33"/>
      <c r="J81" s="33"/>
      <c r="K81" s="33"/>
      <c r="L81" s="11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65" s="2" customFormat="1" ht="16.5" customHeight="1">
      <c r="A82" s="31"/>
      <c r="B82" s="32"/>
      <c r="C82" s="33"/>
      <c r="D82" s="33"/>
      <c r="E82" s="271" t="str">
        <f>E9</f>
        <v>2. - SO 02 Úprava odpadního příkopu</v>
      </c>
      <c r="F82" s="282"/>
      <c r="G82" s="282"/>
      <c r="H82" s="282"/>
      <c r="I82" s="33"/>
      <c r="J82" s="33"/>
      <c r="K82" s="33"/>
      <c r="L82" s="11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65" s="2" customFormat="1" ht="6.9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11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65" s="2" customFormat="1" ht="12" customHeight="1">
      <c r="A84" s="31"/>
      <c r="B84" s="32"/>
      <c r="C84" s="28" t="s">
        <v>20</v>
      </c>
      <c r="D84" s="33"/>
      <c r="E84" s="33"/>
      <c r="F84" s="26" t="str">
        <f>F12</f>
        <v>Svinčany</v>
      </c>
      <c r="G84" s="33"/>
      <c r="H84" s="33"/>
      <c r="I84" s="28" t="s">
        <v>22</v>
      </c>
      <c r="J84" s="57" t="str">
        <f>IF(J12="","",J12)</f>
        <v>8. 8. 2019</v>
      </c>
      <c r="K84" s="33"/>
      <c r="L84" s="11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65" s="2" customFormat="1" ht="6.9" customHeight="1">
      <c r="A85" s="31"/>
      <c r="B85" s="32"/>
      <c r="C85" s="33"/>
      <c r="D85" s="33"/>
      <c r="E85" s="33"/>
      <c r="F85" s="33"/>
      <c r="G85" s="33"/>
      <c r="H85" s="33"/>
      <c r="I85" s="33"/>
      <c r="J85" s="33"/>
      <c r="K85" s="33"/>
      <c r="L85" s="11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65" s="2" customFormat="1" ht="43.05" customHeight="1">
      <c r="A86" s="31"/>
      <c r="B86" s="32"/>
      <c r="C86" s="28" t="s">
        <v>24</v>
      </c>
      <c r="D86" s="33"/>
      <c r="E86" s="33"/>
      <c r="F86" s="26" t="str">
        <f>E15</f>
        <v>Obec Svinčany</v>
      </c>
      <c r="G86" s="33"/>
      <c r="H86" s="33"/>
      <c r="I86" s="28" t="s">
        <v>31</v>
      </c>
      <c r="J86" s="29" t="str">
        <f>E21</f>
        <v>Povodí Labe, státní podnik, OIČ, Hradec Králové</v>
      </c>
      <c r="K86" s="33"/>
      <c r="L86" s="11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65" s="2" customFormat="1" ht="15.15" customHeight="1">
      <c r="A87" s="31"/>
      <c r="B87" s="32"/>
      <c r="C87" s="28" t="s">
        <v>29</v>
      </c>
      <c r="D87" s="33"/>
      <c r="E87" s="33"/>
      <c r="F87" s="26" t="str">
        <f>IF(E18="","",E18)</f>
        <v>dle výběrového řízení</v>
      </c>
      <c r="G87" s="33"/>
      <c r="H87" s="33"/>
      <c r="I87" s="28" t="s">
        <v>34</v>
      </c>
      <c r="J87" s="29" t="str">
        <f>E24</f>
        <v>Ing. Eva Morkesová</v>
      </c>
      <c r="K87" s="33"/>
      <c r="L87" s="11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65" s="2" customFormat="1" ht="10.3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11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65" s="11" customFormat="1" ht="29.25" customHeight="1">
      <c r="A89" s="149"/>
      <c r="B89" s="150"/>
      <c r="C89" s="151" t="s">
        <v>128</v>
      </c>
      <c r="D89" s="152" t="s">
        <v>57</v>
      </c>
      <c r="E89" s="152" t="s">
        <v>53</v>
      </c>
      <c r="F89" s="152" t="s">
        <v>54</v>
      </c>
      <c r="G89" s="152" t="s">
        <v>129</v>
      </c>
      <c r="H89" s="152" t="s">
        <v>130</v>
      </c>
      <c r="I89" s="152" t="s">
        <v>131</v>
      </c>
      <c r="J89" s="152" t="s">
        <v>115</v>
      </c>
      <c r="K89" s="153" t="s">
        <v>132</v>
      </c>
      <c r="L89" s="154"/>
      <c r="M89" s="66" t="s">
        <v>26</v>
      </c>
      <c r="N89" s="67" t="s">
        <v>42</v>
      </c>
      <c r="O89" s="67" t="s">
        <v>133</v>
      </c>
      <c r="P89" s="67" t="s">
        <v>134</v>
      </c>
      <c r="Q89" s="67" t="s">
        <v>135</v>
      </c>
      <c r="R89" s="67" t="s">
        <v>136</v>
      </c>
      <c r="S89" s="67" t="s">
        <v>137</v>
      </c>
      <c r="T89" s="68" t="s">
        <v>138</v>
      </c>
      <c r="U89" s="149"/>
      <c r="V89" s="149"/>
      <c r="W89" s="149"/>
      <c r="X89" s="149"/>
      <c r="Y89" s="149"/>
      <c r="Z89" s="149"/>
      <c r="AA89" s="149"/>
      <c r="AB89" s="149"/>
      <c r="AC89" s="149"/>
      <c r="AD89" s="149"/>
      <c r="AE89" s="149"/>
    </row>
    <row r="90" spans="1:65" s="2" customFormat="1" ht="22.8" customHeight="1">
      <c r="A90" s="31"/>
      <c r="B90" s="32"/>
      <c r="C90" s="73" t="s">
        <v>139</v>
      </c>
      <c r="D90" s="33"/>
      <c r="E90" s="33"/>
      <c r="F90" s="33"/>
      <c r="G90" s="33"/>
      <c r="H90" s="33"/>
      <c r="I90" s="33"/>
      <c r="J90" s="155">
        <f>BK90</f>
        <v>692098.88</v>
      </c>
      <c r="K90" s="33"/>
      <c r="L90" s="36"/>
      <c r="M90" s="69"/>
      <c r="N90" s="156"/>
      <c r="O90" s="70"/>
      <c r="P90" s="157">
        <f>P91</f>
        <v>824.86529099999984</v>
      </c>
      <c r="Q90" s="70"/>
      <c r="R90" s="157">
        <f>R91</f>
        <v>194.98565793</v>
      </c>
      <c r="S90" s="70"/>
      <c r="T90" s="158">
        <f>T91</f>
        <v>12.058534000000002</v>
      </c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T90" s="17" t="s">
        <v>71</v>
      </c>
      <c r="AU90" s="17" t="s">
        <v>116</v>
      </c>
      <c r="BK90" s="159">
        <f>BK91</f>
        <v>692098.88</v>
      </c>
    </row>
    <row r="91" spans="1:65" s="12" customFormat="1" ht="25.95" customHeight="1">
      <c r="B91" s="160"/>
      <c r="C91" s="161"/>
      <c r="D91" s="162" t="s">
        <v>71</v>
      </c>
      <c r="E91" s="163" t="s">
        <v>140</v>
      </c>
      <c r="F91" s="163" t="s">
        <v>141</v>
      </c>
      <c r="G91" s="161"/>
      <c r="H91" s="161"/>
      <c r="I91" s="161"/>
      <c r="J91" s="164">
        <f>BK91</f>
        <v>692098.88</v>
      </c>
      <c r="K91" s="161"/>
      <c r="L91" s="165"/>
      <c r="M91" s="166"/>
      <c r="N91" s="167"/>
      <c r="O91" s="167"/>
      <c r="P91" s="168">
        <f>P92+P216+P247+P254+P325+P338+P362+P405+P456</f>
        <v>824.86529099999984</v>
      </c>
      <c r="Q91" s="167"/>
      <c r="R91" s="168">
        <f>R92+R216+R247+R254+R325+R338+R362+R405+R456</f>
        <v>194.98565793</v>
      </c>
      <c r="S91" s="167"/>
      <c r="T91" s="169">
        <f>T92+T216+T247+T254+T325+T338+T362+T405+T456</f>
        <v>12.058534000000002</v>
      </c>
      <c r="AR91" s="170" t="s">
        <v>80</v>
      </c>
      <c r="AT91" s="171" t="s">
        <v>71</v>
      </c>
      <c r="AU91" s="171" t="s">
        <v>72</v>
      </c>
      <c r="AY91" s="170" t="s">
        <v>142</v>
      </c>
      <c r="BK91" s="172">
        <f>BK92+BK216+BK247+BK254+BK325+BK338+BK362+BK405+BK456</f>
        <v>692098.88</v>
      </c>
    </row>
    <row r="92" spans="1:65" s="12" customFormat="1" ht="22.8" customHeight="1">
      <c r="B92" s="160"/>
      <c r="C92" s="161"/>
      <c r="D92" s="162" t="s">
        <v>71</v>
      </c>
      <c r="E92" s="173" t="s">
        <v>80</v>
      </c>
      <c r="F92" s="173" t="s">
        <v>143</v>
      </c>
      <c r="G92" s="161"/>
      <c r="H92" s="161"/>
      <c r="I92" s="161"/>
      <c r="J92" s="174">
        <f>BK92</f>
        <v>90763.86</v>
      </c>
      <c r="K92" s="161"/>
      <c r="L92" s="165"/>
      <c r="M92" s="166"/>
      <c r="N92" s="167"/>
      <c r="O92" s="167"/>
      <c r="P92" s="168">
        <f>P93+SUM(P94:P206)</f>
        <v>160.315867</v>
      </c>
      <c r="Q92" s="167"/>
      <c r="R92" s="168">
        <f>R93+SUM(R94:R206)</f>
        <v>1.0820760000000002E-2</v>
      </c>
      <c r="S92" s="167"/>
      <c r="T92" s="169">
        <f>T93+SUM(T94:T206)</f>
        <v>9.0735840000000003</v>
      </c>
      <c r="AR92" s="170" t="s">
        <v>80</v>
      </c>
      <c r="AT92" s="171" t="s">
        <v>71</v>
      </c>
      <c r="AU92" s="171" t="s">
        <v>80</v>
      </c>
      <c r="AY92" s="170" t="s">
        <v>142</v>
      </c>
      <c r="BK92" s="172">
        <f>BK93+SUM(BK94:BK206)</f>
        <v>90763.86</v>
      </c>
    </row>
    <row r="93" spans="1:65" s="2" customFormat="1" ht="16.5" customHeight="1">
      <c r="A93" s="31"/>
      <c r="B93" s="32"/>
      <c r="C93" s="175" t="s">
        <v>80</v>
      </c>
      <c r="D93" s="175" t="s">
        <v>144</v>
      </c>
      <c r="E93" s="176" t="s">
        <v>434</v>
      </c>
      <c r="F93" s="177" t="s">
        <v>435</v>
      </c>
      <c r="G93" s="178" t="s">
        <v>436</v>
      </c>
      <c r="H93" s="179">
        <v>9</v>
      </c>
      <c r="I93" s="180">
        <v>327</v>
      </c>
      <c r="J93" s="180">
        <f>ROUND(I93*H93,2)</f>
        <v>2943</v>
      </c>
      <c r="K93" s="177" t="s">
        <v>148</v>
      </c>
      <c r="L93" s="36"/>
      <c r="M93" s="181" t="s">
        <v>26</v>
      </c>
      <c r="N93" s="182" t="s">
        <v>45</v>
      </c>
      <c r="O93" s="183">
        <v>0.65900000000000003</v>
      </c>
      <c r="P93" s="183">
        <f>O93*H93</f>
        <v>5.931</v>
      </c>
      <c r="Q93" s="183">
        <v>5.0000000000000002E-5</v>
      </c>
      <c r="R93" s="183">
        <f>Q93*H93</f>
        <v>4.5000000000000004E-4</v>
      </c>
      <c r="S93" s="183">
        <v>0</v>
      </c>
      <c r="T93" s="184">
        <f>S93*H93</f>
        <v>0</v>
      </c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R93" s="185" t="s">
        <v>149</v>
      </c>
      <c r="AT93" s="185" t="s">
        <v>144</v>
      </c>
      <c r="AU93" s="185" t="s">
        <v>82</v>
      </c>
      <c r="AY93" s="17" t="s">
        <v>142</v>
      </c>
      <c r="BE93" s="186">
        <f>IF(N93="základní",J93,0)</f>
        <v>0</v>
      </c>
      <c r="BF93" s="186">
        <f>IF(N93="snížená",J93,0)</f>
        <v>0</v>
      </c>
      <c r="BG93" s="186">
        <f>IF(N93="zákl. přenesená",J93,0)</f>
        <v>2943</v>
      </c>
      <c r="BH93" s="186">
        <f>IF(N93="sníž. přenesená",J93,0)</f>
        <v>0</v>
      </c>
      <c r="BI93" s="186">
        <f>IF(N93="nulová",J93,0)</f>
        <v>0</v>
      </c>
      <c r="BJ93" s="17" t="s">
        <v>149</v>
      </c>
      <c r="BK93" s="186">
        <f>ROUND(I93*H93,2)</f>
        <v>2943</v>
      </c>
      <c r="BL93" s="17" t="s">
        <v>149</v>
      </c>
      <c r="BM93" s="185" t="s">
        <v>437</v>
      </c>
    </row>
    <row r="94" spans="1:65" s="2" customFormat="1" ht="10.199999999999999">
      <c r="A94" s="31"/>
      <c r="B94" s="32"/>
      <c r="C94" s="33"/>
      <c r="D94" s="187" t="s">
        <v>151</v>
      </c>
      <c r="E94" s="33"/>
      <c r="F94" s="188" t="s">
        <v>438</v>
      </c>
      <c r="G94" s="33"/>
      <c r="H94" s="33"/>
      <c r="I94" s="33"/>
      <c r="J94" s="33"/>
      <c r="K94" s="33"/>
      <c r="L94" s="36"/>
      <c r="M94" s="189"/>
      <c r="N94" s="190"/>
      <c r="O94" s="62"/>
      <c r="P94" s="62"/>
      <c r="Q94" s="62"/>
      <c r="R94" s="62"/>
      <c r="S94" s="62"/>
      <c r="T94" s="63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T94" s="17" t="s">
        <v>151</v>
      </c>
      <c r="AU94" s="17" t="s">
        <v>82</v>
      </c>
    </row>
    <row r="95" spans="1:65" s="13" customFormat="1" ht="10.199999999999999">
      <c r="B95" s="191"/>
      <c r="C95" s="192"/>
      <c r="D95" s="187" t="s">
        <v>153</v>
      </c>
      <c r="E95" s="193" t="s">
        <v>26</v>
      </c>
      <c r="F95" s="194" t="s">
        <v>439</v>
      </c>
      <c r="G95" s="192"/>
      <c r="H95" s="193" t="s">
        <v>26</v>
      </c>
      <c r="I95" s="192"/>
      <c r="J95" s="192"/>
      <c r="K95" s="192"/>
      <c r="L95" s="195"/>
      <c r="M95" s="196"/>
      <c r="N95" s="197"/>
      <c r="O95" s="197"/>
      <c r="P95" s="197"/>
      <c r="Q95" s="197"/>
      <c r="R95" s="197"/>
      <c r="S95" s="197"/>
      <c r="T95" s="198"/>
      <c r="AT95" s="199" t="s">
        <v>153</v>
      </c>
      <c r="AU95" s="199" t="s">
        <v>82</v>
      </c>
      <c r="AV95" s="13" t="s">
        <v>80</v>
      </c>
      <c r="AW95" s="13" t="s">
        <v>33</v>
      </c>
      <c r="AX95" s="13" t="s">
        <v>72</v>
      </c>
      <c r="AY95" s="199" t="s">
        <v>142</v>
      </c>
    </row>
    <row r="96" spans="1:65" s="14" customFormat="1" ht="10.199999999999999">
      <c r="B96" s="200"/>
      <c r="C96" s="201"/>
      <c r="D96" s="187" t="s">
        <v>153</v>
      </c>
      <c r="E96" s="202" t="s">
        <v>26</v>
      </c>
      <c r="F96" s="203" t="s">
        <v>212</v>
      </c>
      <c r="G96" s="201"/>
      <c r="H96" s="204">
        <v>9</v>
      </c>
      <c r="I96" s="201"/>
      <c r="J96" s="201"/>
      <c r="K96" s="201"/>
      <c r="L96" s="205"/>
      <c r="M96" s="206"/>
      <c r="N96" s="207"/>
      <c r="O96" s="207"/>
      <c r="P96" s="207"/>
      <c r="Q96" s="207"/>
      <c r="R96" s="207"/>
      <c r="S96" s="207"/>
      <c r="T96" s="208"/>
      <c r="AT96" s="209" t="s">
        <v>153</v>
      </c>
      <c r="AU96" s="209" t="s">
        <v>82</v>
      </c>
      <c r="AV96" s="14" t="s">
        <v>82</v>
      </c>
      <c r="AW96" s="14" t="s">
        <v>33</v>
      </c>
      <c r="AX96" s="14" t="s">
        <v>80</v>
      </c>
      <c r="AY96" s="209" t="s">
        <v>142</v>
      </c>
    </row>
    <row r="97" spans="1:65" s="2" customFormat="1" ht="16.5" customHeight="1">
      <c r="A97" s="31"/>
      <c r="B97" s="32"/>
      <c r="C97" s="175" t="s">
        <v>82</v>
      </c>
      <c r="D97" s="175" t="s">
        <v>144</v>
      </c>
      <c r="E97" s="176" t="s">
        <v>440</v>
      </c>
      <c r="F97" s="177" t="s">
        <v>441</v>
      </c>
      <c r="G97" s="178" t="s">
        <v>235</v>
      </c>
      <c r="H97" s="179">
        <v>27.248000000000001</v>
      </c>
      <c r="I97" s="180">
        <v>81.7</v>
      </c>
      <c r="J97" s="180">
        <f>ROUND(I97*H97,2)</f>
        <v>2226.16</v>
      </c>
      <c r="K97" s="177" t="s">
        <v>148</v>
      </c>
      <c r="L97" s="36"/>
      <c r="M97" s="181" t="s">
        <v>26</v>
      </c>
      <c r="N97" s="182" t="s">
        <v>45</v>
      </c>
      <c r="O97" s="183">
        <v>2.4E-2</v>
      </c>
      <c r="P97" s="183">
        <f>O97*H97</f>
        <v>0.65395200000000009</v>
      </c>
      <c r="Q97" s="183">
        <v>3.0000000000000001E-5</v>
      </c>
      <c r="R97" s="183">
        <f>Q97*H97</f>
        <v>8.1744000000000001E-4</v>
      </c>
      <c r="S97" s="183">
        <v>7.6999999999999999E-2</v>
      </c>
      <c r="T97" s="184">
        <f>S97*H97</f>
        <v>2.098096</v>
      </c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R97" s="185" t="s">
        <v>149</v>
      </c>
      <c r="AT97" s="185" t="s">
        <v>144</v>
      </c>
      <c r="AU97" s="185" t="s">
        <v>82</v>
      </c>
      <c r="AY97" s="17" t="s">
        <v>142</v>
      </c>
      <c r="BE97" s="186">
        <f>IF(N97="základní",J97,0)</f>
        <v>0</v>
      </c>
      <c r="BF97" s="186">
        <f>IF(N97="snížená",J97,0)</f>
        <v>0</v>
      </c>
      <c r="BG97" s="186">
        <f>IF(N97="zákl. přenesená",J97,0)</f>
        <v>2226.16</v>
      </c>
      <c r="BH97" s="186">
        <f>IF(N97="sníž. přenesená",J97,0)</f>
        <v>0</v>
      </c>
      <c r="BI97" s="186">
        <f>IF(N97="nulová",J97,0)</f>
        <v>0</v>
      </c>
      <c r="BJ97" s="17" t="s">
        <v>149</v>
      </c>
      <c r="BK97" s="186">
        <f>ROUND(I97*H97,2)</f>
        <v>2226.16</v>
      </c>
      <c r="BL97" s="17" t="s">
        <v>149</v>
      </c>
      <c r="BM97" s="185" t="s">
        <v>442</v>
      </c>
    </row>
    <row r="98" spans="1:65" s="2" customFormat="1" ht="19.2">
      <c r="A98" s="31"/>
      <c r="B98" s="32"/>
      <c r="C98" s="33"/>
      <c r="D98" s="187" t="s">
        <v>151</v>
      </c>
      <c r="E98" s="33"/>
      <c r="F98" s="188" t="s">
        <v>443</v>
      </c>
      <c r="G98" s="33"/>
      <c r="H98" s="33"/>
      <c r="I98" s="33"/>
      <c r="J98" s="33"/>
      <c r="K98" s="33"/>
      <c r="L98" s="36"/>
      <c r="M98" s="189"/>
      <c r="N98" s="190"/>
      <c r="O98" s="62"/>
      <c r="P98" s="62"/>
      <c r="Q98" s="62"/>
      <c r="R98" s="62"/>
      <c r="S98" s="62"/>
      <c r="T98" s="63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T98" s="17" t="s">
        <v>151</v>
      </c>
      <c r="AU98" s="17" t="s">
        <v>82</v>
      </c>
    </row>
    <row r="99" spans="1:65" s="13" customFormat="1" ht="10.199999999999999">
      <c r="B99" s="191"/>
      <c r="C99" s="192"/>
      <c r="D99" s="187" t="s">
        <v>153</v>
      </c>
      <c r="E99" s="193" t="s">
        <v>26</v>
      </c>
      <c r="F99" s="194" t="s">
        <v>444</v>
      </c>
      <c r="G99" s="192"/>
      <c r="H99" s="193" t="s">
        <v>26</v>
      </c>
      <c r="I99" s="192"/>
      <c r="J99" s="192"/>
      <c r="K99" s="192"/>
      <c r="L99" s="195"/>
      <c r="M99" s="196"/>
      <c r="N99" s="197"/>
      <c r="O99" s="197"/>
      <c r="P99" s="197"/>
      <c r="Q99" s="197"/>
      <c r="R99" s="197"/>
      <c r="S99" s="197"/>
      <c r="T99" s="198"/>
      <c r="AT99" s="199" t="s">
        <v>153</v>
      </c>
      <c r="AU99" s="199" t="s">
        <v>82</v>
      </c>
      <c r="AV99" s="13" t="s">
        <v>80</v>
      </c>
      <c r="AW99" s="13" t="s">
        <v>33</v>
      </c>
      <c r="AX99" s="13" t="s">
        <v>72</v>
      </c>
      <c r="AY99" s="199" t="s">
        <v>142</v>
      </c>
    </row>
    <row r="100" spans="1:65" s="14" customFormat="1" ht="10.199999999999999">
      <c r="B100" s="200"/>
      <c r="C100" s="201"/>
      <c r="D100" s="187" t="s">
        <v>153</v>
      </c>
      <c r="E100" s="202" t="s">
        <v>26</v>
      </c>
      <c r="F100" s="203" t="s">
        <v>445</v>
      </c>
      <c r="G100" s="201"/>
      <c r="H100" s="204">
        <v>27.248000000000001</v>
      </c>
      <c r="I100" s="201"/>
      <c r="J100" s="201"/>
      <c r="K100" s="201"/>
      <c r="L100" s="205"/>
      <c r="M100" s="206"/>
      <c r="N100" s="207"/>
      <c r="O100" s="207"/>
      <c r="P100" s="207"/>
      <c r="Q100" s="207"/>
      <c r="R100" s="207"/>
      <c r="S100" s="207"/>
      <c r="T100" s="208"/>
      <c r="AT100" s="209" t="s">
        <v>153</v>
      </c>
      <c r="AU100" s="209" t="s">
        <v>82</v>
      </c>
      <c r="AV100" s="14" t="s">
        <v>82</v>
      </c>
      <c r="AW100" s="14" t="s">
        <v>33</v>
      </c>
      <c r="AX100" s="14" t="s">
        <v>80</v>
      </c>
      <c r="AY100" s="209" t="s">
        <v>142</v>
      </c>
    </row>
    <row r="101" spans="1:65" s="2" customFormat="1" ht="16.5" customHeight="1">
      <c r="A101" s="31"/>
      <c r="B101" s="32"/>
      <c r="C101" s="175" t="s">
        <v>162</v>
      </c>
      <c r="D101" s="175" t="s">
        <v>144</v>
      </c>
      <c r="E101" s="176" t="s">
        <v>446</v>
      </c>
      <c r="F101" s="177" t="s">
        <v>447</v>
      </c>
      <c r="G101" s="178" t="s">
        <v>235</v>
      </c>
      <c r="H101" s="179">
        <v>27.248000000000001</v>
      </c>
      <c r="I101" s="180">
        <v>129</v>
      </c>
      <c r="J101" s="180">
        <f>ROUND(I101*H101,2)</f>
        <v>3514.99</v>
      </c>
      <c r="K101" s="177" t="s">
        <v>148</v>
      </c>
      <c r="L101" s="36"/>
      <c r="M101" s="181" t="s">
        <v>26</v>
      </c>
      <c r="N101" s="182" t="s">
        <v>45</v>
      </c>
      <c r="O101" s="183">
        <v>3.4000000000000002E-2</v>
      </c>
      <c r="P101" s="183">
        <f>O101*H101</f>
        <v>0.92643200000000014</v>
      </c>
      <c r="Q101" s="183">
        <v>9.0000000000000006E-5</v>
      </c>
      <c r="R101" s="183">
        <f>Q101*H101</f>
        <v>2.4523200000000005E-3</v>
      </c>
      <c r="S101" s="183">
        <v>0.25600000000000001</v>
      </c>
      <c r="T101" s="184">
        <f>S101*H101</f>
        <v>6.9754880000000004</v>
      </c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  <c r="AR101" s="185" t="s">
        <v>149</v>
      </c>
      <c r="AT101" s="185" t="s">
        <v>144</v>
      </c>
      <c r="AU101" s="185" t="s">
        <v>82</v>
      </c>
      <c r="AY101" s="17" t="s">
        <v>142</v>
      </c>
      <c r="BE101" s="186">
        <f>IF(N101="základní",J101,0)</f>
        <v>0</v>
      </c>
      <c r="BF101" s="186">
        <f>IF(N101="snížená",J101,0)</f>
        <v>0</v>
      </c>
      <c r="BG101" s="186">
        <f>IF(N101="zákl. přenesená",J101,0)</f>
        <v>3514.99</v>
      </c>
      <c r="BH101" s="186">
        <f>IF(N101="sníž. přenesená",J101,0)</f>
        <v>0</v>
      </c>
      <c r="BI101" s="186">
        <f>IF(N101="nulová",J101,0)</f>
        <v>0</v>
      </c>
      <c r="BJ101" s="17" t="s">
        <v>149</v>
      </c>
      <c r="BK101" s="186">
        <f>ROUND(I101*H101,2)</f>
        <v>3514.99</v>
      </c>
      <c r="BL101" s="17" t="s">
        <v>149</v>
      </c>
      <c r="BM101" s="185" t="s">
        <v>448</v>
      </c>
    </row>
    <row r="102" spans="1:65" s="2" customFormat="1" ht="19.2">
      <c r="A102" s="31"/>
      <c r="B102" s="32"/>
      <c r="C102" s="33"/>
      <c r="D102" s="187" t="s">
        <v>151</v>
      </c>
      <c r="E102" s="33"/>
      <c r="F102" s="188" t="s">
        <v>449</v>
      </c>
      <c r="G102" s="33"/>
      <c r="H102" s="33"/>
      <c r="I102" s="33"/>
      <c r="J102" s="33"/>
      <c r="K102" s="33"/>
      <c r="L102" s="36"/>
      <c r="M102" s="189"/>
      <c r="N102" s="190"/>
      <c r="O102" s="62"/>
      <c r="P102" s="62"/>
      <c r="Q102" s="62"/>
      <c r="R102" s="62"/>
      <c r="S102" s="62"/>
      <c r="T102" s="63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  <c r="AT102" s="17" t="s">
        <v>151</v>
      </c>
      <c r="AU102" s="17" t="s">
        <v>82</v>
      </c>
    </row>
    <row r="103" spans="1:65" s="13" customFormat="1" ht="10.199999999999999">
      <c r="B103" s="191"/>
      <c r="C103" s="192"/>
      <c r="D103" s="187" t="s">
        <v>153</v>
      </c>
      <c r="E103" s="193" t="s">
        <v>26</v>
      </c>
      <c r="F103" s="194" t="s">
        <v>450</v>
      </c>
      <c r="G103" s="192"/>
      <c r="H103" s="193" t="s">
        <v>26</v>
      </c>
      <c r="I103" s="192"/>
      <c r="J103" s="192"/>
      <c r="K103" s="192"/>
      <c r="L103" s="195"/>
      <c r="M103" s="196"/>
      <c r="N103" s="197"/>
      <c r="O103" s="197"/>
      <c r="P103" s="197"/>
      <c r="Q103" s="197"/>
      <c r="R103" s="197"/>
      <c r="S103" s="197"/>
      <c r="T103" s="198"/>
      <c r="AT103" s="199" t="s">
        <v>153</v>
      </c>
      <c r="AU103" s="199" t="s">
        <v>82</v>
      </c>
      <c r="AV103" s="13" t="s">
        <v>80</v>
      </c>
      <c r="AW103" s="13" t="s">
        <v>33</v>
      </c>
      <c r="AX103" s="13" t="s">
        <v>72</v>
      </c>
      <c r="AY103" s="199" t="s">
        <v>142</v>
      </c>
    </row>
    <row r="104" spans="1:65" s="14" customFormat="1" ht="10.199999999999999">
      <c r="B104" s="200"/>
      <c r="C104" s="201"/>
      <c r="D104" s="187" t="s">
        <v>153</v>
      </c>
      <c r="E104" s="202" t="s">
        <v>26</v>
      </c>
      <c r="F104" s="203" t="s">
        <v>445</v>
      </c>
      <c r="G104" s="201"/>
      <c r="H104" s="204">
        <v>27.248000000000001</v>
      </c>
      <c r="I104" s="201"/>
      <c r="J104" s="201"/>
      <c r="K104" s="201"/>
      <c r="L104" s="205"/>
      <c r="M104" s="206"/>
      <c r="N104" s="207"/>
      <c r="O104" s="207"/>
      <c r="P104" s="207"/>
      <c r="Q104" s="207"/>
      <c r="R104" s="207"/>
      <c r="S104" s="207"/>
      <c r="T104" s="208"/>
      <c r="AT104" s="209" t="s">
        <v>153</v>
      </c>
      <c r="AU104" s="209" t="s">
        <v>82</v>
      </c>
      <c r="AV104" s="14" t="s">
        <v>82</v>
      </c>
      <c r="AW104" s="14" t="s">
        <v>33</v>
      </c>
      <c r="AX104" s="14" t="s">
        <v>80</v>
      </c>
      <c r="AY104" s="209" t="s">
        <v>142</v>
      </c>
    </row>
    <row r="105" spans="1:65" s="2" customFormat="1" ht="16.5" customHeight="1">
      <c r="A105" s="31"/>
      <c r="B105" s="32"/>
      <c r="C105" s="175" t="s">
        <v>149</v>
      </c>
      <c r="D105" s="175" t="s">
        <v>144</v>
      </c>
      <c r="E105" s="176" t="s">
        <v>451</v>
      </c>
      <c r="F105" s="177" t="s">
        <v>452</v>
      </c>
      <c r="G105" s="178" t="s">
        <v>147</v>
      </c>
      <c r="H105" s="179">
        <v>0.44</v>
      </c>
      <c r="I105" s="180">
        <v>2020</v>
      </c>
      <c r="J105" s="180">
        <f>ROUND(I105*H105,2)</f>
        <v>888.8</v>
      </c>
      <c r="K105" s="177" t="s">
        <v>148</v>
      </c>
      <c r="L105" s="36"/>
      <c r="M105" s="181" t="s">
        <v>26</v>
      </c>
      <c r="N105" s="182" t="s">
        <v>45</v>
      </c>
      <c r="O105" s="183">
        <v>1.8380000000000001</v>
      </c>
      <c r="P105" s="183">
        <f>O105*H105</f>
        <v>0.80871999999999999</v>
      </c>
      <c r="Q105" s="183">
        <v>0</v>
      </c>
      <c r="R105" s="183">
        <f>Q105*H105</f>
        <v>0</v>
      </c>
      <c r="S105" s="183">
        <v>0</v>
      </c>
      <c r="T105" s="184">
        <f>S105*H105</f>
        <v>0</v>
      </c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  <c r="AR105" s="185" t="s">
        <v>149</v>
      </c>
      <c r="AT105" s="185" t="s">
        <v>144</v>
      </c>
      <c r="AU105" s="185" t="s">
        <v>82</v>
      </c>
      <c r="AY105" s="17" t="s">
        <v>142</v>
      </c>
      <c r="BE105" s="186">
        <f>IF(N105="základní",J105,0)</f>
        <v>0</v>
      </c>
      <c r="BF105" s="186">
        <f>IF(N105="snížená",J105,0)</f>
        <v>0</v>
      </c>
      <c r="BG105" s="186">
        <f>IF(N105="zákl. přenesená",J105,0)</f>
        <v>888.8</v>
      </c>
      <c r="BH105" s="186">
        <f>IF(N105="sníž. přenesená",J105,0)</f>
        <v>0</v>
      </c>
      <c r="BI105" s="186">
        <f>IF(N105="nulová",J105,0)</f>
        <v>0</v>
      </c>
      <c r="BJ105" s="17" t="s">
        <v>149</v>
      </c>
      <c r="BK105" s="186">
        <f>ROUND(I105*H105,2)</f>
        <v>888.8</v>
      </c>
      <c r="BL105" s="17" t="s">
        <v>149</v>
      </c>
      <c r="BM105" s="185" t="s">
        <v>453</v>
      </c>
    </row>
    <row r="106" spans="1:65" s="2" customFormat="1" ht="19.2">
      <c r="A106" s="31"/>
      <c r="B106" s="32"/>
      <c r="C106" s="33"/>
      <c r="D106" s="187" t="s">
        <v>151</v>
      </c>
      <c r="E106" s="33"/>
      <c r="F106" s="188" t="s">
        <v>454</v>
      </c>
      <c r="G106" s="33"/>
      <c r="H106" s="33"/>
      <c r="I106" s="33"/>
      <c r="J106" s="33"/>
      <c r="K106" s="33"/>
      <c r="L106" s="36"/>
      <c r="M106" s="189"/>
      <c r="N106" s="190"/>
      <c r="O106" s="62"/>
      <c r="P106" s="62"/>
      <c r="Q106" s="62"/>
      <c r="R106" s="62"/>
      <c r="S106" s="62"/>
      <c r="T106" s="63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  <c r="AT106" s="17" t="s">
        <v>151</v>
      </c>
      <c r="AU106" s="17" t="s">
        <v>82</v>
      </c>
    </row>
    <row r="107" spans="1:65" s="13" customFormat="1" ht="10.199999999999999">
      <c r="B107" s="191"/>
      <c r="C107" s="192"/>
      <c r="D107" s="187" t="s">
        <v>153</v>
      </c>
      <c r="E107" s="193" t="s">
        <v>26</v>
      </c>
      <c r="F107" s="194" t="s">
        <v>455</v>
      </c>
      <c r="G107" s="192"/>
      <c r="H107" s="193" t="s">
        <v>26</v>
      </c>
      <c r="I107" s="192"/>
      <c r="J107" s="192"/>
      <c r="K107" s="192"/>
      <c r="L107" s="195"/>
      <c r="M107" s="196"/>
      <c r="N107" s="197"/>
      <c r="O107" s="197"/>
      <c r="P107" s="197"/>
      <c r="Q107" s="197"/>
      <c r="R107" s="197"/>
      <c r="S107" s="197"/>
      <c r="T107" s="198"/>
      <c r="AT107" s="199" t="s">
        <v>153</v>
      </c>
      <c r="AU107" s="199" t="s">
        <v>82</v>
      </c>
      <c r="AV107" s="13" t="s">
        <v>80</v>
      </c>
      <c r="AW107" s="13" t="s">
        <v>33</v>
      </c>
      <c r="AX107" s="13" t="s">
        <v>72</v>
      </c>
      <c r="AY107" s="199" t="s">
        <v>142</v>
      </c>
    </row>
    <row r="108" spans="1:65" s="14" customFormat="1" ht="10.199999999999999">
      <c r="B108" s="200"/>
      <c r="C108" s="201"/>
      <c r="D108" s="187" t="s">
        <v>153</v>
      </c>
      <c r="E108" s="202" t="s">
        <v>26</v>
      </c>
      <c r="F108" s="203" t="s">
        <v>456</v>
      </c>
      <c r="G108" s="201"/>
      <c r="H108" s="204">
        <v>0.44</v>
      </c>
      <c r="I108" s="201"/>
      <c r="J108" s="201"/>
      <c r="K108" s="201"/>
      <c r="L108" s="205"/>
      <c r="M108" s="206"/>
      <c r="N108" s="207"/>
      <c r="O108" s="207"/>
      <c r="P108" s="207"/>
      <c r="Q108" s="207"/>
      <c r="R108" s="207"/>
      <c r="S108" s="207"/>
      <c r="T108" s="208"/>
      <c r="AT108" s="209" t="s">
        <v>153</v>
      </c>
      <c r="AU108" s="209" t="s">
        <v>82</v>
      </c>
      <c r="AV108" s="14" t="s">
        <v>82</v>
      </c>
      <c r="AW108" s="14" t="s">
        <v>33</v>
      </c>
      <c r="AX108" s="14" t="s">
        <v>80</v>
      </c>
      <c r="AY108" s="209" t="s">
        <v>142</v>
      </c>
    </row>
    <row r="109" spans="1:65" s="2" customFormat="1" ht="16.5" customHeight="1">
      <c r="A109" s="31"/>
      <c r="B109" s="32"/>
      <c r="C109" s="175" t="s">
        <v>178</v>
      </c>
      <c r="D109" s="175" t="s">
        <v>144</v>
      </c>
      <c r="E109" s="176" t="s">
        <v>457</v>
      </c>
      <c r="F109" s="177" t="s">
        <v>458</v>
      </c>
      <c r="G109" s="178" t="s">
        <v>147</v>
      </c>
      <c r="H109" s="179">
        <v>2</v>
      </c>
      <c r="I109" s="180">
        <v>3400</v>
      </c>
      <c r="J109" s="180">
        <f>ROUND(I109*H109,2)</f>
        <v>6800</v>
      </c>
      <c r="K109" s="177" t="s">
        <v>148</v>
      </c>
      <c r="L109" s="36"/>
      <c r="M109" s="181" t="s">
        <v>26</v>
      </c>
      <c r="N109" s="182" t="s">
        <v>45</v>
      </c>
      <c r="O109" s="183">
        <v>3.0840000000000001</v>
      </c>
      <c r="P109" s="183">
        <f>O109*H109</f>
        <v>6.1680000000000001</v>
      </c>
      <c r="Q109" s="183">
        <v>0</v>
      </c>
      <c r="R109" s="183">
        <f>Q109*H109</f>
        <v>0</v>
      </c>
      <c r="S109" s="183">
        <v>0</v>
      </c>
      <c r="T109" s="184">
        <f>S109*H109</f>
        <v>0</v>
      </c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  <c r="AR109" s="185" t="s">
        <v>149</v>
      </c>
      <c r="AT109" s="185" t="s">
        <v>144</v>
      </c>
      <c r="AU109" s="185" t="s">
        <v>82</v>
      </c>
      <c r="AY109" s="17" t="s">
        <v>142</v>
      </c>
      <c r="BE109" s="186">
        <f>IF(N109="základní",J109,0)</f>
        <v>0</v>
      </c>
      <c r="BF109" s="186">
        <f>IF(N109="snížená",J109,0)</f>
        <v>0</v>
      </c>
      <c r="BG109" s="186">
        <f>IF(N109="zákl. přenesená",J109,0)</f>
        <v>6800</v>
      </c>
      <c r="BH109" s="186">
        <f>IF(N109="sníž. přenesená",J109,0)</f>
        <v>0</v>
      </c>
      <c r="BI109" s="186">
        <f>IF(N109="nulová",J109,0)</f>
        <v>0</v>
      </c>
      <c r="BJ109" s="17" t="s">
        <v>149</v>
      </c>
      <c r="BK109" s="186">
        <f>ROUND(I109*H109,2)</f>
        <v>6800</v>
      </c>
      <c r="BL109" s="17" t="s">
        <v>149</v>
      </c>
      <c r="BM109" s="185" t="s">
        <v>459</v>
      </c>
    </row>
    <row r="110" spans="1:65" s="2" customFormat="1" ht="19.2">
      <c r="A110" s="31"/>
      <c r="B110" s="32"/>
      <c r="C110" s="33"/>
      <c r="D110" s="187" t="s">
        <v>151</v>
      </c>
      <c r="E110" s="33"/>
      <c r="F110" s="188" t="s">
        <v>460</v>
      </c>
      <c r="G110" s="33"/>
      <c r="H110" s="33"/>
      <c r="I110" s="33"/>
      <c r="J110" s="33"/>
      <c r="K110" s="33"/>
      <c r="L110" s="36"/>
      <c r="M110" s="189"/>
      <c r="N110" s="190"/>
      <c r="O110" s="62"/>
      <c r="P110" s="62"/>
      <c r="Q110" s="62"/>
      <c r="R110" s="62"/>
      <c r="S110" s="62"/>
      <c r="T110" s="63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  <c r="AT110" s="17" t="s">
        <v>151</v>
      </c>
      <c r="AU110" s="17" t="s">
        <v>82</v>
      </c>
    </row>
    <row r="111" spans="1:65" s="13" customFormat="1" ht="10.199999999999999">
      <c r="B111" s="191"/>
      <c r="C111" s="192"/>
      <c r="D111" s="187" t="s">
        <v>153</v>
      </c>
      <c r="E111" s="193" t="s">
        <v>26</v>
      </c>
      <c r="F111" s="194" t="s">
        <v>461</v>
      </c>
      <c r="G111" s="192"/>
      <c r="H111" s="193" t="s">
        <v>26</v>
      </c>
      <c r="I111" s="192"/>
      <c r="J111" s="192"/>
      <c r="K111" s="192"/>
      <c r="L111" s="195"/>
      <c r="M111" s="196"/>
      <c r="N111" s="197"/>
      <c r="O111" s="197"/>
      <c r="P111" s="197"/>
      <c r="Q111" s="197"/>
      <c r="R111" s="197"/>
      <c r="S111" s="197"/>
      <c r="T111" s="198"/>
      <c r="AT111" s="199" t="s">
        <v>153</v>
      </c>
      <c r="AU111" s="199" t="s">
        <v>82</v>
      </c>
      <c r="AV111" s="13" t="s">
        <v>80</v>
      </c>
      <c r="AW111" s="13" t="s">
        <v>33</v>
      </c>
      <c r="AX111" s="13" t="s">
        <v>72</v>
      </c>
      <c r="AY111" s="199" t="s">
        <v>142</v>
      </c>
    </row>
    <row r="112" spans="1:65" s="14" customFormat="1" ht="10.199999999999999">
      <c r="B112" s="200"/>
      <c r="C112" s="201"/>
      <c r="D112" s="187" t="s">
        <v>153</v>
      </c>
      <c r="E112" s="202" t="s">
        <v>26</v>
      </c>
      <c r="F112" s="203" t="s">
        <v>390</v>
      </c>
      <c r="G112" s="201"/>
      <c r="H112" s="204">
        <v>2</v>
      </c>
      <c r="I112" s="201"/>
      <c r="J112" s="201"/>
      <c r="K112" s="201"/>
      <c r="L112" s="205"/>
      <c r="M112" s="206"/>
      <c r="N112" s="207"/>
      <c r="O112" s="207"/>
      <c r="P112" s="207"/>
      <c r="Q112" s="207"/>
      <c r="R112" s="207"/>
      <c r="S112" s="207"/>
      <c r="T112" s="208"/>
      <c r="AT112" s="209" t="s">
        <v>153</v>
      </c>
      <c r="AU112" s="209" t="s">
        <v>82</v>
      </c>
      <c r="AV112" s="14" t="s">
        <v>82</v>
      </c>
      <c r="AW112" s="14" t="s">
        <v>33</v>
      </c>
      <c r="AX112" s="14" t="s">
        <v>80</v>
      </c>
      <c r="AY112" s="209" t="s">
        <v>142</v>
      </c>
    </row>
    <row r="113" spans="1:65" s="2" customFormat="1" ht="16.5" customHeight="1">
      <c r="A113" s="31"/>
      <c r="B113" s="32"/>
      <c r="C113" s="175" t="s">
        <v>191</v>
      </c>
      <c r="D113" s="175" t="s">
        <v>144</v>
      </c>
      <c r="E113" s="176" t="s">
        <v>462</v>
      </c>
      <c r="F113" s="177" t="s">
        <v>463</v>
      </c>
      <c r="G113" s="178" t="s">
        <v>147</v>
      </c>
      <c r="H113" s="179">
        <v>164.26</v>
      </c>
      <c r="I113" s="180">
        <v>37.700000000000003</v>
      </c>
      <c r="J113" s="180">
        <f>ROUND(I113*H113,2)</f>
        <v>6192.6</v>
      </c>
      <c r="K113" s="177" t="s">
        <v>148</v>
      </c>
      <c r="L113" s="36"/>
      <c r="M113" s="181" t="s">
        <v>26</v>
      </c>
      <c r="N113" s="182" t="s">
        <v>45</v>
      </c>
      <c r="O113" s="183">
        <v>2.1000000000000001E-2</v>
      </c>
      <c r="P113" s="183">
        <f>O113*H113</f>
        <v>3.4494600000000002</v>
      </c>
      <c r="Q113" s="183">
        <v>0</v>
      </c>
      <c r="R113" s="183">
        <f>Q113*H113</f>
        <v>0</v>
      </c>
      <c r="S113" s="183">
        <v>0</v>
      </c>
      <c r="T113" s="184">
        <f>S113*H113</f>
        <v>0</v>
      </c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  <c r="AR113" s="185" t="s">
        <v>149</v>
      </c>
      <c r="AT113" s="185" t="s">
        <v>144</v>
      </c>
      <c r="AU113" s="185" t="s">
        <v>82</v>
      </c>
      <c r="AY113" s="17" t="s">
        <v>142</v>
      </c>
      <c r="BE113" s="186">
        <f>IF(N113="základní",J113,0)</f>
        <v>0</v>
      </c>
      <c r="BF113" s="186">
        <f>IF(N113="snížená",J113,0)</f>
        <v>0</v>
      </c>
      <c r="BG113" s="186">
        <f>IF(N113="zákl. přenesená",J113,0)</f>
        <v>6192.6</v>
      </c>
      <c r="BH113" s="186">
        <f>IF(N113="sníž. přenesená",J113,0)</f>
        <v>0</v>
      </c>
      <c r="BI113" s="186">
        <f>IF(N113="nulová",J113,0)</f>
        <v>0</v>
      </c>
      <c r="BJ113" s="17" t="s">
        <v>149</v>
      </c>
      <c r="BK113" s="186">
        <f>ROUND(I113*H113,2)</f>
        <v>6192.6</v>
      </c>
      <c r="BL113" s="17" t="s">
        <v>149</v>
      </c>
      <c r="BM113" s="185" t="s">
        <v>150</v>
      </c>
    </row>
    <row r="114" spans="1:65" s="2" customFormat="1" ht="19.2">
      <c r="A114" s="31"/>
      <c r="B114" s="32"/>
      <c r="C114" s="33"/>
      <c r="D114" s="187" t="s">
        <v>151</v>
      </c>
      <c r="E114" s="33"/>
      <c r="F114" s="188" t="s">
        <v>464</v>
      </c>
      <c r="G114" s="33"/>
      <c r="H114" s="33"/>
      <c r="I114" s="33"/>
      <c r="J114" s="33"/>
      <c r="K114" s="33"/>
      <c r="L114" s="36"/>
      <c r="M114" s="189"/>
      <c r="N114" s="190"/>
      <c r="O114" s="62"/>
      <c r="P114" s="62"/>
      <c r="Q114" s="62"/>
      <c r="R114" s="62"/>
      <c r="S114" s="62"/>
      <c r="T114" s="63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  <c r="AT114" s="17" t="s">
        <v>151</v>
      </c>
      <c r="AU114" s="17" t="s">
        <v>82</v>
      </c>
    </row>
    <row r="115" spans="1:65" s="13" customFormat="1" ht="10.199999999999999">
      <c r="B115" s="191"/>
      <c r="C115" s="192"/>
      <c r="D115" s="187" t="s">
        <v>153</v>
      </c>
      <c r="E115" s="193" t="s">
        <v>26</v>
      </c>
      <c r="F115" s="194" t="s">
        <v>465</v>
      </c>
      <c r="G115" s="192"/>
      <c r="H115" s="193" t="s">
        <v>26</v>
      </c>
      <c r="I115" s="192"/>
      <c r="J115" s="192"/>
      <c r="K115" s="192"/>
      <c r="L115" s="195"/>
      <c r="M115" s="196"/>
      <c r="N115" s="197"/>
      <c r="O115" s="197"/>
      <c r="P115" s="197"/>
      <c r="Q115" s="197"/>
      <c r="R115" s="197"/>
      <c r="S115" s="197"/>
      <c r="T115" s="198"/>
      <c r="AT115" s="199" t="s">
        <v>153</v>
      </c>
      <c r="AU115" s="199" t="s">
        <v>82</v>
      </c>
      <c r="AV115" s="13" t="s">
        <v>80</v>
      </c>
      <c r="AW115" s="13" t="s">
        <v>33</v>
      </c>
      <c r="AX115" s="13" t="s">
        <v>72</v>
      </c>
      <c r="AY115" s="199" t="s">
        <v>142</v>
      </c>
    </row>
    <row r="116" spans="1:65" s="14" customFormat="1" ht="10.199999999999999">
      <c r="B116" s="200"/>
      <c r="C116" s="201"/>
      <c r="D116" s="187" t="s">
        <v>153</v>
      </c>
      <c r="E116" s="202" t="s">
        <v>26</v>
      </c>
      <c r="F116" s="203" t="s">
        <v>466</v>
      </c>
      <c r="G116" s="201"/>
      <c r="H116" s="204">
        <v>164.26</v>
      </c>
      <c r="I116" s="201"/>
      <c r="J116" s="201"/>
      <c r="K116" s="201"/>
      <c r="L116" s="205"/>
      <c r="M116" s="206"/>
      <c r="N116" s="207"/>
      <c r="O116" s="207"/>
      <c r="P116" s="207"/>
      <c r="Q116" s="207"/>
      <c r="R116" s="207"/>
      <c r="S116" s="207"/>
      <c r="T116" s="208"/>
      <c r="AT116" s="209" t="s">
        <v>153</v>
      </c>
      <c r="AU116" s="209" t="s">
        <v>82</v>
      </c>
      <c r="AV116" s="14" t="s">
        <v>82</v>
      </c>
      <c r="AW116" s="14" t="s">
        <v>33</v>
      </c>
      <c r="AX116" s="14" t="s">
        <v>80</v>
      </c>
      <c r="AY116" s="209" t="s">
        <v>142</v>
      </c>
    </row>
    <row r="117" spans="1:65" s="2" customFormat="1" ht="16.5" customHeight="1">
      <c r="A117" s="31"/>
      <c r="B117" s="32"/>
      <c r="C117" s="175" t="s">
        <v>197</v>
      </c>
      <c r="D117" s="175" t="s">
        <v>144</v>
      </c>
      <c r="E117" s="176" t="s">
        <v>467</v>
      </c>
      <c r="F117" s="177" t="s">
        <v>468</v>
      </c>
      <c r="G117" s="178" t="s">
        <v>147</v>
      </c>
      <c r="H117" s="179">
        <v>3.444</v>
      </c>
      <c r="I117" s="180">
        <v>146</v>
      </c>
      <c r="J117" s="180">
        <f>ROUND(I117*H117,2)</f>
        <v>502.82</v>
      </c>
      <c r="K117" s="177" t="s">
        <v>148</v>
      </c>
      <c r="L117" s="36"/>
      <c r="M117" s="181" t="s">
        <v>26</v>
      </c>
      <c r="N117" s="182" t="s">
        <v>45</v>
      </c>
      <c r="O117" s="183">
        <v>0.36799999999999999</v>
      </c>
      <c r="P117" s="183">
        <f>O117*H117</f>
        <v>1.2673919999999999</v>
      </c>
      <c r="Q117" s="183">
        <v>0</v>
      </c>
      <c r="R117" s="183">
        <f>Q117*H117</f>
        <v>0</v>
      </c>
      <c r="S117" s="183">
        <v>0</v>
      </c>
      <c r="T117" s="184">
        <f>S117*H117</f>
        <v>0</v>
      </c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  <c r="AR117" s="185" t="s">
        <v>149</v>
      </c>
      <c r="AT117" s="185" t="s">
        <v>144</v>
      </c>
      <c r="AU117" s="185" t="s">
        <v>82</v>
      </c>
      <c r="AY117" s="17" t="s">
        <v>142</v>
      </c>
      <c r="BE117" s="186">
        <f>IF(N117="základní",J117,0)</f>
        <v>0</v>
      </c>
      <c r="BF117" s="186">
        <f>IF(N117="snížená",J117,0)</f>
        <v>0</v>
      </c>
      <c r="BG117" s="186">
        <f>IF(N117="zákl. přenesená",J117,0)</f>
        <v>502.82</v>
      </c>
      <c r="BH117" s="186">
        <f>IF(N117="sníž. přenesená",J117,0)</f>
        <v>0</v>
      </c>
      <c r="BI117" s="186">
        <f>IF(N117="nulová",J117,0)</f>
        <v>0</v>
      </c>
      <c r="BJ117" s="17" t="s">
        <v>149</v>
      </c>
      <c r="BK117" s="186">
        <f>ROUND(I117*H117,2)</f>
        <v>502.82</v>
      </c>
      <c r="BL117" s="17" t="s">
        <v>149</v>
      </c>
      <c r="BM117" s="185" t="s">
        <v>469</v>
      </c>
    </row>
    <row r="118" spans="1:65" s="2" customFormat="1" ht="19.2">
      <c r="A118" s="31"/>
      <c r="B118" s="32"/>
      <c r="C118" s="33"/>
      <c r="D118" s="187" t="s">
        <v>151</v>
      </c>
      <c r="E118" s="33"/>
      <c r="F118" s="188" t="s">
        <v>470</v>
      </c>
      <c r="G118" s="33"/>
      <c r="H118" s="33"/>
      <c r="I118" s="33"/>
      <c r="J118" s="33"/>
      <c r="K118" s="33"/>
      <c r="L118" s="36"/>
      <c r="M118" s="189"/>
      <c r="N118" s="190"/>
      <c r="O118" s="62"/>
      <c r="P118" s="62"/>
      <c r="Q118" s="62"/>
      <c r="R118" s="62"/>
      <c r="S118" s="62"/>
      <c r="T118" s="63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  <c r="AT118" s="17" t="s">
        <v>151</v>
      </c>
      <c r="AU118" s="17" t="s">
        <v>82</v>
      </c>
    </row>
    <row r="119" spans="1:65" s="13" customFormat="1" ht="10.199999999999999">
      <c r="B119" s="191"/>
      <c r="C119" s="192"/>
      <c r="D119" s="187" t="s">
        <v>153</v>
      </c>
      <c r="E119" s="193" t="s">
        <v>26</v>
      </c>
      <c r="F119" s="194" t="s">
        <v>471</v>
      </c>
      <c r="G119" s="192"/>
      <c r="H119" s="193" t="s">
        <v>26</v>
      </c>
      <c r="I119" s="192"/>
      <c r="J119" s="192"/>
      <c r="K119" s="192"/>
      <c r="L119" s="195"/>
      <c r="M119" s="196"/>
      <c r="N119" s="197"/>
      <c r="O119" s="197"/>
      <c r="P119" s="197"/>
      <c r="Q119" s="197"/>
      <c r="R119" s="197"/>
      <c r="S119" s="197"/>
      <c r="T119" s="198"/>
      <c r="AT119" s="199" t="s">
        <v>153</v>
      </c>
      <c r="AU119" s="199" t="s">
        <v>82</v>
      </c>
      <c r="AV119" s="13" t="s">
        <v>80</v>
      </c>
      <c r="AW119" s="13" t="s">
        <v>33</v>
      </c>
      <c r="AX119" s="13" t="s">
        <v>72</v>
      </c>
      <c r="AY119" s="199" t="s">
        <v>142</v>
      </c>
    </row>
    <row r="120" spans="1:65" s="14" customFormat="1" ht="10.199999999999999">
      <c r="B120" s="200"/>
      <c r="C120" s="201"/>
      <c r="D120" s="187" t="s">
        <v>153</v>
      </c>
      <c r="E120" s="202" t="s">
        <v>26</v>
      </c>
      <c r="F120" s="203" t="s">
        <v>472</v>
      </c>
      <c r="G120" s="201"/>
      <c r="H120" s="204">
        <v>3.444</v>
      </c>
      <c r="I120" s="201"/>
      <c r="J120" s="201"/>
      <c r="K120" s="201"/>
      <c r="L120" s="205"/>
      <c r="M120" s="206"/>
      <c r="N120" s="207"/>
      <c r="O120" s="207"/>
      <c r="P120" s="207"/>
      <c r="Q120" s="207"/>
      <c r="R120" s="207"/>
      <c r="S120" s="207"/>
      <c r="T120" s="208"/>
      <c r="AT120" s="209" t="s">
        <v>153</v>
      </c>
      <c r="AU120" s="209" t="s">
        <v>82</v>
      </c>
      <c r="AV120" s="14" t="s">
        <v>82</v>
      </c>
      <c r="AW120" s="14" t="s">
        <v>33</v>
      </c>
      <c r="AX120" s="14" t="s">
        <v>80</v>
      </c>
      <c r="AY120" s="209" t="s">
        <v>142</v>
      </c>
    </row>
    <row r="121" spans="1:65" s="2" customFormat="1" ht="16.5" customHeight="1">
      <c r="A121" s="31"/>
      <c r="B121" s="32"/>
      <c r="C121" s="175" t="s">
        <v>206</v>
      </c>
      <c r="D121" s="175" t="s">
        <v>144</v>
      </c>
      <c r="E121" s="176" t="s">
        <v>163</v>
      </c>
      <c r="F121" s="177" t="s">
        <v>164</v>
      </c>
      <c r="G121" s="178" t="s">
        <v>147</v>
      </c>
      <c r="H121" s="179">
        <v>1.0329999999999999</v>
      </c>
      <c r="I121" s="180">
        <v>31.7</v>
      </c>
      <c r="J121" s="180">
        <f>ROUND(I121*H121,2)</f>
        <v>32.75</v>
      </c>
      <c r="K121" s="177" t="s">
        <v>148</v>
      </c>
      <c r="L121" s="36"/>
      <c r="M121" s="181" t="s">
        <v>26</v>
      </c>
      <c r="N121" s="182" t="s">
        <v>45</v>
      </c>
      <c r="O121" s="183">
        <v>5.8000000000000003E-2</v>
      </c>
      <c r="P121" s="183">
        <f>O121*H121</f>
        <v>5.9913999999999995E-2</v>
      </c>
      <c r="Q121" s="183">
        <v>0</v>
      </c>
      <c r="R121" s="183">
        <f>Q121*H121</f>
        <v>0</v>
      </c>
      <c r="S121" s="183">
        <v>0</v>
      </c>
      <c r="T121" s="184">
        <f>S121*H121</f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R121" s="185" t="s">
        <v>149</v>
      </c>
      <c r="AT121" s="185" t="s">
        <v>144</v>
      </c>
      <c r="AU121" s="185" t="s">
        <v>82</v>
      </c>
      <c r="AY121" s="17" t="s">
        <v>142</v>
      </c>
      <c r="BE121" s="186">
        <f>IF(N121="základní",J121,0)</f>
        <v>0</v>
      </c>
      <c r="BF121" s="186">
        <f>IF(N121="snížená",J121,0)</f>
        <v>0</v>
      </c>
      <c r="BG121" s="186">
        <f>IF(N121="zákl. přenesená",J121,0)</f>
        <v>32.75</v>
      </c>
      <c r="BH121" s="186">
        <f>IF(N121="sníž. přenesená",J121,0)</f>
        <v>0</v>
      </c>
      <c r="BI121" s="186">
        <f>IF(N121="nulová",J121,0)</f>
        <v>0</v>
      </c>
      <c r="BJ121" s="17" t="s">
        <v>149</v>
      </c>
      <c r="BK121" s="186">
        <f>ROUND(I121*H121,2)</f>
        <v>32.75</v>
      </c>
      <c r="BL121" s="17" t="s">
        <v>149</v>
      </c>
      <c r="BM121" s="185" t="s">
        <v>165</v>
      </c>
    </row>
    <row r="122" spans="1:65" s="2" customFormat="1" ht="19.2">
      <c r="A122" s="31"/>
      <c r="B122" s="32"/>
      <c r="C122" s="33"/>
      <c r="D122" s="187" t="s">
        <v>151</v>
      </c>
      <c r="E122" s="33"/>
      <c r="F122" s="188" t="s">
        <v>166</v>
      </c>
      <c r="G122" s="33"/>
      <c r="H122" s="33"/>
      <c r="I122" s="33"/>
      <c r="J122" s="33"/>
      <c r="K122" s="33"/>
      <c r="L122" s="36"/>
      <c r="M122" s="189"/>
      <c r="N122" s="190"/>
      <c r="O122" s="62"/>
      <c r="P122" s="62"/>
      <c r="Q122" s="62"/>
      <c r="R122" s="62"/>
      <c r="S122" s="62"/>
      <c r="T122" s="63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T122" s="17" t="s">
        <v>151</v>
      </c>
      <c r="AU122" s="17" t="s">
        <v>82</v>
      </c>
    </row>
    <row r="123" spans="1:65" s="14" customFormat="1" ht="10.199999999999999">
      <c r="B123" s="200"/>
      <c r="C123" s="201"/>
      <c r="D123" s="187" t="s">
        <v>153</v>
      </c>
      <c r="E123" s="201"/>
      <c r="F123" s="203" t="s">
        <v>473</v>
      </c>
      <c r="G123" s="201"/>
      <c r="H123" s="204">
        <v>1.0329999999999999</v>
      </c>
      <c r="I123" s="201"/>
      <c r="J123" s="201"/>
      <c r="K123" s="201"/>
      <c r="L123" s="205"/>
      <c r="M123" s="206"/>
      <c r="N123" s="207"/>
      <c r="O123" s="207"/>
      <c r="P123" s="207"/>
      <c r="Q123" s="207"/>
      <c r="R123" s="207"/>
      <c r="S123" s="207"/>
      <c r="T123" s="208"/>
      <c r="AT123" s="209" t="s">
        <v>153</v>
      </c>
      <c r="AU123" s="209" t="s">
        <v>82</v>
      </c>
      <c r="AV123" s="14" t="s">
        <v>82</v>
      </c>
      <c r="AW123" s="14" t="s">
        <v>4</v>
      </c>
      <c r="AX123" s="14" t="s">
        <v>80</v>
      </c>
      <c r="AY123" s="209" t="s">
        <v>142</v>
      </c>
    </row>
    <row r="124" spans="1:65" s="2" customFormat="1" ht="16.5" customHeight="1">
      <c r="A124" s="31"/>
      <c r="B124" s="32"/>
      <c r="C124" s="175" t="s">
        <v>212</v>
      </c>
      <c r="D124" s="175" t="s">
        <v>144</v>
      </c>
      <c r="E124" s="176" t="s">
        <v>474</v>
      </c>
      <c r="F124" s="177" t="s">
        <v>475</v>
      </c>
      <c r="G124" s="178" t="s">
        <v>147</v>
      </c>
      <c r="H124" s="179">
        <v>1.3160000000000001</v>
      </c>
      <c r="I124" s="180">
        <v>687</v>
      </c>
      <c r="J124" s="180">
        <f>ROUND(I124*H124,2)</f>
        <v>904.09</v>
      </c>
      <c r="K124" s="177" t="s">
        <v>148</v>
      </c>
      <c r="L124" s="36"/>
      <c r="M124" s="181" t="s">
        <v>26</v>
      </c>
      <c r="N124" s="182" t="s">
        <v>45</v>
      </c>
      <c r="O124" s="183">
        <v>2.3199999999999998</v>
      </c>
      <c r="P124" s="183">
        <f>O124*H124</f>
        <v>3.0531199999999998</v>
      </c>
      <c r="Q124" s="183">
        <v>0</v>
      </c>
      <c r="R124" s="183">
        <f>Q124*H124</f>
        <v>0</v>
      </c>
      <c r="S124" s="183">
        <v>0</v>
      </c>
      <c r="T124" s="184">
        <f>S124*H124</f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85" t="s">
        <v>149</v>
      </c>
      <c r="AT124" s="185" t="s">
        <v>144</v>
      </c>
      <c r="AU124" s="185" t="s">
        <v>82</v>
      </c>
      <c r="AY124" s="17" t="s">
        <v>142</v>
      </c>
      <c r="BE124" s="186">
        <f>IF(N124="základní",J124,0)</f>
        <v>0</v>
      </c>
      <c r="BF124" s="186">
        <f>IF(N124="snížená",J124,0)</f>
        <v>0</v>
      </c>
      <c r="BG124" s="186">
        <f>IF(N124="zákl. přenesená",J124,0)</f>
        <v>904.09</v>
      </c>
      <c r="BH124" s="186">
        <f>IF(N124="sníž. přenesená",J124,0)</f>
        <v>0</v>
      </c>
      <c r="BI124" s="186">
        <f>IF(N124="nulová",J124,0)</f>
        <v>0</v>
      </c>
      <c r="BJ124" s="17" t="s">
        <v>149</v>
      </c>
      <c r="BK124" s="186">
        <f>ROUND(I124*H124,2)</f>
        <v>904.09</v>
      </c>
      <c r="BL124" s="17" t="s">
        <v>149</v>
      </c>
      <c r="BM124" s="185" t="s">
        <v>476</v>
      </c>
    </row>
    <row r="125" spans="1:65" s="2" customFormat="1" ht="19.2">
      <c r="A125" s="31"/>
      <c r="B125" s="32"/>
      <c r="C125" s="33"/>
      <c r="D125" s="187" t="s">
        <v>151</v>
      </c>
      <c r="E125" s="33"/>
      <c r="F125" s="188" t="s">
        <v>477</v>
      </c>
      <c r="G125" s="33"/>
      <c r="H125" s="33"/>
      <c r="I125" s="33"/>
      <c r="J125" s="33"/>
      <c r="K125" s="33"/>
      <c r="L125" s="36"/>
      <c r="M125" s="189"/>
      <c r="N125" s="190"/>
      <c r="O125" s="62"/>
      <c r="P125" s="62"/>
      <c r="Q125" s="62"/>
      <c r="R125" s="62"/>
      <c r="S125" s="62"/>
      <c r="T125" s="63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T125" s="17" t="s">
        <v>151</v>
      </c>
      <c r="AU125" s="17" t="s">
        <v>82</v>
      </c>
    </row>
    <row r="126" spans="1:65" s="13" customFormat="1" ht="10.199999999999999">
      <c r="B126" s="191"/>
      <c r="C126" s="192"/>
      <c r="D126" s="187" t="s">
        <v>153</v>
      </c>
      <c r="E126" s="193" t="s">
        <v>26</v>
      </c>
      <c r="F126" s="194" t="s">
        <v>478</v>
      </c>
      <c r="G126" s="192"/>
      <c r="H126" s="193" t="s">
        <v>26</v>
      </c>
      <c r="I126" s="192"/>
      <c r="J126" s="192"/>
      <c r="K126" s="192"/>
      <c r="L126" s="195"/>
      <c r="M126" s="196"/>
      <c r="N126" s="197"/>
      <c r="O126" s="197"/>
      <c r="P126" s="197"/>
      <c r="Q126" s="197"/>
      <c r="R126" s="197"/>
      <c r="S126" s="197"/>
      <c r="T126" s="198"/>
      <c r="AT126" s="199" t="s">
        <v>153</v>
      </c>
      <c r="AU126" s="199" t="s">
        <v>82</v>
      </c>
      <c r="AV126" s="13" t="s">
        <v>80</v>
      </c>
      <c r="AW126" s="13" t="s">
        <v>33</v>
      </c>
      <c r="AX126" s="13" t="s">
        <v>72</v>
      </c>
      <c r="AY126" s="199" t="s">
        <v>142</v>
      </c>
    </row>
    <row r="127" spans="1:65" s="14" customFormat="1" ht="10.199999999999999">
      <c r="B127" s="200"/>
      <c r="C127" s="201"/>
      <c r="D127" s="187" t="s">
        <v>153</v>
      </c>
      <c r="E127" s="202" t="s">
        <v>26</v>
      </c>
      <c r="F127" s="203" t="s">
        <v>479</v>
      </c>
      <c r="G127" s="201"/>
      <c r="H127" s="204">
        <v>0.62</v>
      </c>
      <c r="I127" s="201"/>
      <c r="J127" s="201"/>
      <c r="K127" s="201"/>
      <c r="L127" s="205"/>
      <c r="M127" s="206"/>
      <c r="N127" s="207"/>
      <c r="O127" s="207"/>
      <c r="P127" s="207"/>
      <c r="Q127" s="207"/>
      <c r="R127" s="207"/>
      <c r="S127" s="207"/>
      <c r="T127" s="208"/>
      <c r="AT127" s="209" t="s">
        <v>153</v>
      </c>
      <c r="AU127" s="209" t="s">
        <v>82</v>
      </c>
      <c r="AV127" s="14" t="s">
        <v>82</v>
      </c>
      <c r="AW127" s="14" t="s">
        <v>33</v>
      </c>
      <c r="AX127" s="14" t="s">
        <v>72</v>
      </c>
      <c r="AY127" s="209" t="s">
        <v>142</v>
      </c>
    </row>
    <row r="128" spans="1:65" s="13" customFormat="1" ht="10.199999999999999">
      <c r="B128" s="191"/>
      <c r="C128" s="192"/>
      <c r="D128" s="187" t="s">
        <v>153</v>
      </c>
      <c r="E128" s="193" t="s">
        <v>26</v>
      </c>
      <c r="F128" s="194" t="s">
        <v>480</v>
      </c>
      <c r="G128" s="192"/>
      <c r="H128" s="193" t="s">
        <v>26</v>
      </c>
      <c r="I128" s="192"/>
      <c r="J128" s="192"/>
      <c r="K128" s="192"/>
      <c r="L128" s="195"/>
      <c r="M128" s="196"/>
      <c r="N128" s="197"/>
      <c r="O128" s="197"/>
      <c r="P128" s="197"/>
      <c r="Q128" s="197"/>
      <c r="R128" s="197"/>
      <c r="S128" s="197"/>
      <c r="T128" s="198"/>
      <c r="AT128" s="199" t="s">
        <v>153</v>
      </c>
      <c r="AU128" s="199" t="s">
        <v>82</v>
      </c>
      <c r="AV128" s="13" t="s">
        <v>80</v>
      </c>
      <c r="AW128" s="13" t="s">
        <v>33</v>
      </c>
      <c r="AX128" s="13" t="s">
        <v>72</v>
      </c>
      <c r="AY128" s="199" t="s">
        <v>142</v>
      </c>
    </row>
    <row r="129" spans="1:65" s="14" customFormat="1" ht="10.199999999999999">
      <c r="B129" s="200"/>
      <c r="C129" s="201"/>
      <c r="D129" s="187" t="s">
        <v>153</v>
      </c>
      <c r="E129" s="202" t="s">
        <v>26</v>
      </c>
      <c r="F129" s="203" t="s">
        <v>481</v>
      </c>
      <c r="G129" s="201"/>
      <c r="H129" s="204">
        <v>0.69599999999999995</v>
      </c>
      <c r="I129" s="201"/>
      <c r="J129" s="201"/>
      <c r="K129" s="201"/>
      <c r="L129" s="205"/>
      <c r="M129" s="206"/>
      <c r="N129" s="207"/>
      <c r="O129" s="207"/>
      <c r="P129" s="207"/>
      <c r="Q129" s="207"/>
      <c r="R129" s="207"/>
      <c r="S129" s="207"/>
      <c r="T129" s="208"/>
      <c r="AT129" s="209" t="s">
        <v>153</v>
      </c>
      <c r="AU129" s="209" t="s">
        <v>82</v>
      </c>
      <c r="AV129" s="14" t="s">
        <v>82</v>
      </c>
      <c r="AW129" s="14" t="s">
        <v>33</v>
      </c>
      <c r="AX129" s="14" t="s">
        <v>72</v>
      </c>
      <c r="AY129" s="209" t="s">
        <v>142</v>
      </c>
    </row>
    <row r="130" spans="1:65" s="15" customFormat="1" ht="10.199999999999999">
      <c r="B130" s="210"/>
      <c r="C130" s="211"/>
      <c r="D130" s="187" t="s">
        <v>153</v>
      </c>
      <c r="E130" s="212" t="s">
        <v>26</v>
      </c>
      <c r="F130" s="213" t="s">
        <v>177</v>
      </c>
      <c r="G130" s="211"/>
      <c r="H130" s="214">
        <v>1.3159999999999998</v>
      </c>
      <c r="I130" s="211"/>
      <c r="J130" s="211"/>
      <c r="K130" s="211"/>
      <c r="L130" s="215"/>
      <c r="M130" s="216"/>
      <c r="N130" s="217"/>
      <c r="O130" s="217"/>
      <c r="P130" s="217"/>
      <c r="Q130" s="217"/>
      <c r="R130" s="217"/>
      <c r="S130" s="217"/>
      <c r="T130" s="218"/>
      <c r="AT130" s="219" t="s">
        <v>153</v>
      </c>
      <c r="AU130" s="219" t="s">
        <v>82</v>
      </c>
      <c r="AV130" s="15" t="s">
        <v>149</v>
      </c>
      <c r="AW130" s="15" t="s">
        <v>33</v>
      </c>
      <c r="AX130" s="15" t="s">
        <v>80</v>
      </c>
      <c r="AY130" s="219" t="s">
        <v>142</v>
      </c>
    </row>
    <row r="131" spans="1:65" s="2" customFormat="1" ht="16.5" customHeight="1">
      <c r="A131" s="31"/>
      <c r="B131" s="32"/>
      <c r="C131" s="175" t="s">
        <v>219</v>
      </c>
      <c r="D131" s="175" t="s">
        <v>144</v>
      </c>
      <c r="E131" s="176" t="s">
        <v>482</v>
      </c>
      <c r="F131" s="177" t="s">
        <v>483</v>
      </c>
      <c r="G131" s="178" t="s">
        <v>147</v>
      </c>
      <c r="H131" s="179">
        <v>0.39500000000000002</v>
      </c>
      <c r="I131" s="180">
        <v>195</v>
      </c>
      <c r="J131" s="180">
        <f>ROUND(I131*H131,2)</f>
        <v>77.03</v>
      </c>
      <c r="K131" s="177" t="s">
        <v>148</v>
      </c>
      <c r="L131" s="36"/>
      <c r="M131" s="181" t="s">
        <v>26</v>
      </c>
      <c r="N131" s="182" t="s">
        <v>45</v>
      </c>
      <c r="O131" s="183">
        <v>0.65400000000000003</v>
      </c>
      <c r="P131" s="183">
        <f>O131*H131</f>
        <v>0.25833</v>
      </c>
      <c r="Q131" s="183">
        <v>0</v>
      </c>
      <c r="R131" s="183">
        <f>Q131*H131</f>
        <v>0</v>
      </c>
      <c r="S131" s="183">
        <v>0</v>
      </c>
      <c r="T131" s="184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85" t="s">
        <v>149</v>
      </c>
      <c r="AT131" s="185" t="s">
        <v>144</v>
      </c>
      <c r="AU131" s="185" t="s">
        <v>82</v>
      </c>
      <c r="AY131" s="17" t="s">
        <v>142</v>
      </c>
      <c r="BE131" s="186">
        <f>IF(N131="základní",J131,0)</f>
        <v>0</v>
      </c>
      <c r="BF131" s="186">
        <f>IF(N131="snížená",J131,0)</f>
        <v>0</v>
      </c>
      <c r="BG131" s="186">
        <f>IF(N131="zákl. přenesená",J131,0)</f>
        <v>77.03</v>
      </c>
      <c r="BH131" s="186">
        <f>IF(N131="sníž. přenesená",J131,0)</f>
        <v>0</v>
      </c>
      <c r="BI131" s="186">
        <f>IF(N131="nulová",J131,0)</f>
        <v>0</v>
      </c>
      <c r="BJ131" s="17" t="s">
        <v>149</v>
      </c>
      <c r="BK131" s="186">
        <f>ROUND(I131*H131,2)</f>
        <v>77.03</v>
      </c>
      <c r="BL131" s="17" t="s">
        <v>149</v>
      </c>
      <c r="BM131" s="185" t="s">
        <v>484</v>
      </c>
    </row>
    <row r="132" spans="1:65" s="2" customFormat="1" ht="19.2">
      <c r="A132" s="31"/>
      <c r="B132" s="32"/>
      <c r="C132" s="33"/>
      <c r="D132" s="187" t="s">
        <v>151</v>
      </c>
      <c r="E132" s="33"/>
      <c r="F132" s="188" t="s">
        <v>485</v>
      </c>
      <c r="G132" s="33"/>
      <c r="H132" s="33"/>
      <c r="I132" s="33"/>
      <c r="J132" s="33"/>
      <c r="K132" s="33"/>
      <c r="L132" s="36"/>
      <c r="M132" s="189"/>
      <c r="N132" s="190"/>
      <c r="O132" s="62"/>
      <c r="P132" s="62"/>
      <c r="Q132" s="62"/>
      <c r="R132" s="62"/>
      <c r="S132" s="62"/>
      <c r="T132" s="63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T132" s="17" t="s">
        <v>151</v>
      </c>
      <c r="AU132" s="17" t="s">
        <v>82</v>
      </c>
    </row>
    <row r="133" spans="1:65" s="14" customFormat="1" ht="10.199999999999999">
      <c r="B133" s="200"/>
      <c r="C133" s="201"/>
      <c r="D133" s="187" t="s">
        <v>153</v>
      </c>
      <c r="E133" s="201"/>
      <c r="F133" s="203" t="s">
        <v>486</v>
      </c>
      <c r="G133" s="201"/>
      <c r="H133" s="204">
        <v>0.39500000000000002</v>
      </c>
      <c r="I133" s="201"/>
      <c r="J133" s="201"/>
      <c r="K133" s="201"/>
      <c r="L133" s="205"/>
      <c r="M133" s="206"/>
      <c r="N133" s="207"/>
      <c r="O133" s="207"/>
      <c r="P133" s="207"/>
      <c r="Q133" s="207"/>
      <c r="R133" s="207"/>
      <c r="S133" s="207"/>
      <c r="T133" s="208"/>
      <c r="AT133" s="209" t="s">
        <v>153</v>
      </c>
      <c r="AU133" s="209" t="s">
        <v>82</v>
      </c>
      <c r="AV133" s="14" t="s">
        <v>82</v>
      </c>
      <c r="AW133" s="14" t="s">
        <v>4</v>
      </c>
      <c r="AX133" s="14" t="s">
        <v>80</v>
      </c>
      <c r="AY133" s="209" t="s">
        <v>142</v>
      </c>
    </row>
    <row r="134" spans="1:65" s="2" customFormat="1" ht="16.5" customHeight="1">
      <c r="A134" s="31"/>
      <c r="B134" s="32"/>
      <c r="C134" s="175" t="s">
        <v>225</v>
      </c>
      <c r="D134" s="175" t="s">
        <v>144</v>
      </c>
      <c r="E134" s="176" t="s">
        <v>168</v>
      </c>
      <c r="F134" s="177" t="s">
        <v>169</v>
      </c>
      <c r="G134" s="178" t="s">
        <v>147</v>
      </c>
      <c r="H134" s="179">
        <v>29.25</v>
      </c>
      <c r="I134" s="180">
        <v>437</v>
      </c>
      <c r="J134" s="180">
        <f>ROUND(I134*H134,2)</f>
        <v>12782.25</v>
      </c>
      <c r="K134" s="177" t="s">
        <v>148</v>
      </c>
      <c r="L134" s="36"/>
      <c r="M134" s="181" t="s">
        <v>26</v>
      </c>
      <c r="N134" s="182" t="s">
        <v>45</v>
      </c>
      <c r="O134" s="183">
        <v>1.43</v>
      </c>
      <c r="P134" s="183">
        <f>O134*H134</f>
        <v>41.827500000000001</v>
      </c>
      <c r="Q134" s="183">
        <v>0</v>
      </c>
      <c r="R134" s="183">
        <f>Q134*H134</f>
        <v>0</v>
      </c>
      <c r="S134" s="183">
        <v>0</v>
      </c>
      <c r="T134" s="184">
        <f>S134*H134</f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85" t="s">
        <v>149</v>
      </c>
      <c r="AT134" s="185" t="s">
        <v>144</v>
      </c>
      <c r="AU134" s="185" t="s">
        <v>82</v>
      </c>
      <c r="AY134" s="17" t="s">
        <v>142</v>
      </c>
      <c r="BE134" s="186">
        <f>IF(N134="základní",J134,0)</f>
        <v>0</v>
      </c>
      <c r="BF134" s="186">
        <f>IF(N134="snížená",J134,0)</f>
        <v>0</v>
      </c>
      <c r="BG134" s="186">
        <f>IF(N134="zákl. přenesená",J134,0)</f>
        <v>12782.25</v>
      </c>
      <c r="BH134" s="186">
        <f>IF(N134="sníž. přenesená",J134,0)</f>
        <v>0</v>
      </c>
      <c r="BI134" s="186">
        <f>IF(N134="nulová",J134,0)</f>
        <v>0</v>
      </c>
      <c r="BJ134" s="17" t="s">
        <v>149</v>
      </c>
      <c r="BK134" s="186">
        <f>ROUND(I134*H134,2)</f>
        <v>12782.25</v>
      </c>
      <c r="BL134" s="17" t="s">
        <v>149</v>
      </c>
      <c r="BM134" s="185" t="s">
        <v>170</v>
      </c>
    </row>
    <row r="135" spans="1:65" s="2" customFormat="1" ht="19.2">
      <c r="A135" s="31"/>
      <c r="B135" s="32"/>
      <c r="C135" s="33"/>
      <c r="D135" s="187" t="s">
        <v>151</v>
      </c>
      <c r="E135" s="33"/>
      <c r="F135" s="188" t="s">
        <v>171</v>
      </c>
      <c r="G135" s="33"/>
      <c r="H135" s="33"/>
      <c r="I135" s="33"/>
      <c r="J135" s="33"/>
      <c r="K135" s="33"/>
      <c r="L135" s="36"/>
      <c r="M135" s="189"/>
      <c r="N135" s="190"/>
      <c r="O135" s="62"/>
      <c r="P135" s="62"/>
      <c r="Q135" s="62"/>
      <c r="R135" s="62"/>
      <c r="S135" s="62"/>
      <c r="T135" s="63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T135" s="17" t="s">
        <v>151</v>
      </c>
      <c r="AU135" s="17" t="s">
        <v>82</v>
      </c>
    </row>
    <row r="136" spans="1:65" s="13" customFormat="1" ht="10.199999999999999">
      <c r="B136" s="191"/>
      <c r="C136" s="192"/>
      <c r="D136" s="187" t="s">
        <v>153</v>
      </c>
      <c r="E136" s="193" t="s">
        <v>26</v>
      </c>
      <c r="F136" s="194" t="s">
        <v>487</v>
      </c>
      <c r="G136" s="192"/>
      <c r="H136" s="193" t="s">
        <v>26</v>
      </c>
      <c r="I136" s="192"/>
      <c r="J136" s="192"/>
      <c r="K136" s="192"/>
      <c r="L136" s="195"/>
      <c r="M136" s="196"/>
      <c r="N136" s="197"/>
      <c r="O136" s="197"/>
      <c r="P136" s="197"/>
      <c r="Q136" s="197"/>
      <c r="R136" s="197"/>
      <c r="S136" s="197"/>
      <c r="T136" s="198"/>
      <c r="AT136" s="199" t="s">
        <v>153</v>
      </c>
      <c r="AU136" s="199" t="s">
        <v>82</v>
      </c>
      <c r="AV136" s="13" t="s">
        <v>80</v>
      </c>
      <c r="AW136" s="13" t="s">
        <v>33</v>
      </c>
      <c r="AX136" s="13" t="s">
        <v>72</v>
      </c>
      <c r="AY136" s="199" t="s">
        <v>142</v>
      </c>
    </row>
    <row r="137" spans="1:65" s="14" customFormat="1" ht="10.199999999999999">
      <c r="B137" s="200"/>
      <c r="C137" s="201"/>
      <c r="D137" s="187" t="s">
        <v>153</v>
      </c>
      <c r="E137" s="202" t="s">
        <v>26</v>
      </c>
      <c r="F137" s="203" t="s">
        <v>488</v>
      </c>
      <c r="G137" s="201"/>
      <c r="H137" s="204">
        <v>29.25</v>
      </c>
      <c r="I137" s="201"/>
      <c r="J137" s="201"/>
      <c r="K137" s="201"/>
      <c r="L137" s="205"/>
      <c r="M137" s="206"/>
      <c r="N137" s="207"/>
      <c r="O137" s="207"/>
      <c r="P137" s="207"/>
      <c r="Q137" s="207"/>
      <c r="R137" s="207"/>
      <c r="S137" s="207"/>
      <c r="T137" s="208"/>
      <c r="AT137" s="209" t="s">
        <v>153</v>
      </c>
      <c r="AU137" s="209" t="s">
        <v>82</v>
      </c>
      <c r="AV137" s="14" t="s">
        <v>82</v>
      </c>
      <c r="AW137" s="14" t="s">
        <v>33</v>
      </c>
      <c r="AX137" s="14" t="s">
        <v>80</v>
      </c>
      <c r="AY137" s="209" t="s">
        <v>142</v>
      </c>
    </row>
    <row r="138" spans="1:65" s="2" customFormat="1" ht="16.5" customHeight="1">
      <c r="A138" s="31"/>
      <c r="B138" s="32"/>
      <c r="C138" s="175" t="s">
        <v>232</v>
      </c>
      <c r="D138" s="175" t="s">
        <v>144</v>
      </c>
      <c r="E138" s="176" t="s">
        <v>179</v>
      </c>
      <c r="F138" s="177" t="s">
        <v>180</v>
      </c>
      <c r="G138" s="178" t="s">
        <v>147</v>
      </c>
      <c r="H138" s="179">
        <v>8.7750000000000004</v>
      </c>
      <c r="I138" s="180">
        <v>28.4</v>
      </c>
      <c r="J138" s="180">
        <f>ROUND(I138*H138,2)</f>
        <v>249.21</v>
      </c>
      <c r="K138" s="177" t="s">
        <v>148</v>
      </c>
      <c r="L138" s="36"/>
      <c r="M138" s="181" t="s">
        <v>26</v>
      </c>
      <c r="N138" s="182" t="s">
        <v>45</v>
      </c>
      <c r="O138" s="183">
        <v>0.1</v>
      </c>
      <c r="P138" s="183">
        <f>O138*H138</f>
        <v>0.87750000000000006</v>
      </c>
      <c r="Q138" s="183">
        <v>0</v>
      </c>
      <c r="R138" s="183">
        <f>Q138*H138</f>
        <v>0</v>
      </c>
      <c r="S138" s="183">
        <v>0</v>
      </c>
      <c r="T138" s="184">
        <f>S138*H138</f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85" t="s">
        <v>149</v>
      </c>
      <c r="AT138" s="185" t="s">
        <v>144</v>
      </c>
      <c r="AU138" s="185" t="s">
        <v>82</v>
      </c>
      <c r="AY138" s="17" t="s">
        <v>142</v>
      </c>
      <c r="BE138" s="186">
        <f>IF(N138="základní",J138,0)</f>
        <v>0</v>
      </c>
      <c r="BF138" s="186">
        <f>IF(N138="snížená",J138,0)</f>
        <v>0</v>
      </c>
      <c r="BG138" s="186">
        <f>IF(N138="zákl. přenesená",J138,0)</f>
        <v>249.21</v>
      </c>
      <c r="BH138" s="186">
        <f>IF(N138="sníž. přenesená",J138,0)</f>
        <v>0</v>
      </c>
      <c r="BI138" s="186">
        <f>IF(N138="nulová",J138,0)</f>
        <v>0</v>
      </c>
      <c r="BJ138" s="17" t="s">
        <v>149</v>
      </c>
      <c r="BK138" s="186">
        <f>ROUND(I138*H138,2)</f>
        <v>249.21</v>
      </c>
      <c r="BL138" s="17" t="s">
        <v>149</v>
      </c>
      <c r="BM138" s="185" t="s">
        <v>181</v>
      </c>
    </row>
    <row r="139" spans="1:65" s="2" customFormat="1" ht="19.2">
      <c r="A139" s="31"/>
      <c r="B139" s="32"/>
      <c r="C139" s="33"/>
      <c r="D139" s="187" t="s">
        <v>151</v>
      </c>
      <c r="E139" s="33"/>
      <c r="F139" s="188" t="s">
        <v>182</v>
      </c>
      <c r="G139" s="33"/>
      <c r="H139" s="33"/>
      <c r="I139" s="33"/>
      <c r="J139" s="33"/>
      <c r="K139" s="33"/>
      <c r="L139" s="36"/>
      <c r="M139" s="189"/>
      <c r="N139" s="190"/>
      <c r="O139" s="62"/>
      <c r="P139" s="62"/>
      <c r="Q139" s="62"/>
      <c r="R139" s="62"/>
      <c r="S139" s="62"/>
      <c r="T139" s="63"/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T139" s="17" t="s">
        <v>151</v>
      </c>
      <c r="AU139" s="17" t="s">
        <v>82</v>
      </c>
    </row>
    <row r="140" spans="1:65" s="14" customFormat="1" ht="10.199999999999999">
      <c r="B140" s="200"/>
      <c r="C140" s="201"/>
      <c r="D140" s="187" t="s">
        <v>153</v>
      </c>
      <c r="E140" s="201"/>
      <c r="F140" s="203" t="s">
        <v>489</v>
      </c>
      <c r="G140" s="201"/>
      <c r="H140" s="204">
        <v>8.7750000000000004</v>
      </c>
      <c r="I140" s="201"/>
      <c r="J140" s="201"/>
      <c r="K140" s="201"/>
      <c r="L140" s="205"/>
      <c r="M140" s="206"/>
      <c r="N140" s="207"/>
      <c r="O140" s="207"/>
      <c r="P140" s="207"/>
      <c r="Q140" s="207"/>
      <c r="R140" s="207"/>
      <c r="S140" s="207"/>
      <c r="T140" s="208"/>
      <c r="AT140" s="209" t="s">
        <v>153</v>
      </c>
      <c r="AU140" s="209" t="s">
        <v>82</v>
      </c>
      <c r="AV140" s="14" t="s">
        <v>82</v>
      </c>
      <c r="AW140" s="14" t="s">
        <v>4</v>
      </c>
      <c r="AX140" s="14" t="s">
        <v>80</v>
      </c>
      <c r="AY140" s="209" t="s">
        <v>142</v>
      </c>
    </row>
    <row r="141" spans="1:65" s="2" customFormat="1" ht="16.5" customHeight="1">
      <c r="A141" s="31"/>
      <c r="B141" s="32"/>
      <c r="C141" s="175" t="s">
        <v>247</v>
      </c>
      <c r="D141" s="175" t="s">
        <v>144</v>
      </c>
      <c r="E141" s="176" t="s">
        <v>490</v>
      </c>
      <c r="F141" s="177" t="s">
        <v>193</v>
      </c>
      <c r="G141" s="178" t="s">
        <v>147</v>
      </c>
      <c r="H141" s="179">
        <v>4.62</v>
      </c>
      <c r="I141" s="180">
        <v>39</v>
      </c>
      <c r="J141" s="180">
        <f>ROUND(I141*H141,2)</f>
        <v>180.18</v>
      </c>
      <c r="K141" s="177" t="s">
        <v>148</v>
      </c>
      <c r="L141" s="36"/>
      <c r="M141" s="181" t="s">
        <v>26</v>
      </c>
      <c r="N141" s="182" t="s">
        <v>45</v>
      </c>
      <c r="O141" s="183">
        <v>7.3999999999999996E-2</v>
      </c>
      <c r="P141" s="183">
        <f>O141*H141</f>
        <v>0.34188000000000002</v>
      </c>
      <c r="Q141" s="183">
        <v>0</v>
      </c>
      <c r="R141" s="183">
        <f>Q141*H141</f>
        <v>0</v>
      </c>
      <c r="S141" s="183">
        <v>0</v>
      </c>
      <c r="T141" s="184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85" t="s">
        <v>149</v>
      </c>
      <c r="AT141" s="185" t="s">
        <v>144</v>
      </c>
      <c r="AU141" s="185" t="s">
        <v>82</v>
      </c>
      <c r="AY141" s="17" t="s">
        <v>142</v>
      </c>
      <c r="BE141" s="186">
        <f>IF(N141="základní",J141,0)</f>
        <v>0</v>
      </c>
      <c r="BF141" s="186">
        <f>IF(N141="snížená",J141,0)</f>
        <v>0</v>
      </c>
      <c r="BG141" s="186">
        <f>IF(N141="zákl. přenesená",J141,0)</f>
        <v>180.18</v>
      </c>
      <c r="BH141" s="186">
        <f>IF(N141="sníž. přenesená",J141,0)</f>
        <v>0</v>
      </c>
      <c r="BI141" s="186">
        <f>IF(N141="nulová",J141,0)</f>
        <v>0</v>
      </c>
      <c r="BJ141" s="17" t="s">
        <v>149</v>
      </c>
      <c r="BK141" s="186">
        <f>ROUND(I141*H141,2)</f>
        <v>180.18</v>
      </c>
      <c r="BL141" s="17" t="s">
        <v>149</v>
      </c>
      <c r="BM141" s="185" t="s">
        <v>491</v>
      </c>
    </row>
    <row r="142" spans="1:65" s="2" customFormat="1" ht="19.2">
      <c r="A142" s="31"/>
      <c r="B142" s="32"/>
      <c r="C142" s="33"/>
      <c r="D142" s="187" t="s">
        <v>151</v>
      </c>
      <c r="E142" s="33"/>
      <c r="F142" s="188" t="s">
        <v>195</v>
      </c>
      <c r="G142" s="33"/>
      <c r="H142" s="33"/>
      <c r="I142" s="33"/>
      <c r="J142" s="33"/>
      <c r="K142" s="33"/>
      <c r="L142" s="36"/>
      <c r="M142" s="189"/>
      <c r="N142" s="190"/>
      <c r="O142" s="62"/>
      <c r="P142" s="62"/>
      <c r="Q142" s="62"/>
      <c r="R142" s="62"/>
      <c r="S142" s="62"/>
      <c r="T142" s="63"/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T142" s="17" t="s">
        <v>151</v>
      </c>
      <c r="AU142" s="17" t="s">
        <v>82</v>
      </c>
    </row>
    <row r="143" spans="1:65" s="13" customFormat="1" ht="10.199999999999999">
      <c r="B143" s="191"/>
      <c r="C143" s="192"/>
      <c r="D143" s="187" t="s">
        <v>153</v>
      </c>
      <c r="E143" s="193" t="s">
        <v>26</v>
      </c>
      <c r="F143" s="194" t="s">
        <v>492</v>
      </c>
      <c r="G143" s="192"/>
      <c r="H143" s="193" t="s">
        <v>26</v>
      </c>
      <c r="I143" s="192"/>
      <c r="J143" s="192"/>
      <c r="K143" s="192"/>
      <c r="L143" s="195"/>
      <c r="M143" s="196"/>
      <c r="N143" s="197"/>
      <c r="O143" s="197"/>
      <c r="P143" s="197"/>
      <c r="Q143" s="197"/>
      <c r="R143" s="197"/>
      <c r="S143" s="197"/>
      <c r="T143" s="198"/>
      <c r="AT143" s="199" t="s">
        <v>153</v>
      </c>
      <c r="AU143" s="199" t="s">
        <v>82</v>
      </c>
      <c r="AV143" s="13" t="s">
        <v>80</v>
      </c>
      <c r="AW143" s="13" t="s">
        <v>33</v>
      </c>
      <c r="AX143" s="13" t="s">
        <v>72</v>
      </c>
      <c r="AY143" s="199" t="s">
        <v>142</v>
      </c>
    </row>
    <row r="144" spans="1:65" s="14" customFormat="1" ht="10.199999999999999">
      <c r="B144" s="200"/>
      <c r="C144" s="201"/>
      <c r="D144" s="187" t="s">
        <v>153</v>
      </c>
      <c r="E144" s="202" t="s">
        <v>26</v>
      </c>
      <c r="F144" s="203" t="s">
        <v>493</v>
      </c>
      <c r="G144" s="201"/>
      <c r="H144" s="204">
        <v>4.62</v>
      </c>
      <c r="I144" s="201"/>
      <c r="J144" s="201"/>
      <c r="K144" s="201"/>
      <c r="L144" s="205"/>
      <c r="M144" s="206"/>
      <c r="N144" s="207"/>
      <c r="O144" s="207"/>
      <c r="P144" s="207"/>
      <c r="Q144" s="207"/>
      <c r="R144" s="207"/>
      <c r="S144" s="207"/>
      <c r="T144" s="208"/>
      <c r="AT144" s="209" t="s">
        <v>153</v>
      </c>
      <c r="AU144" s="209" t="s">
        <v>82</v>
      </c>
      <c r="AV144" s="14" t="s">
        <v>82</v>
      </c>
      <c r="AW144" s="14" t="s">
        <v>33</v>
      </c>
      <c r="AX144" s="14" t="s">
        <v>80</v>
      </c>
      <c r="AY144" s="209" t="s">
        <v>142</v>
      </c>
    </row>
    <row r="145" spans="1:65" s="2" customFormat="1" ht="16.5" customHeight="1">
      <c r="A145" s="31"/>
      <c r="B145" s="32"/>
      <c r="C145" s="175" t="s">
        <v>256</v>
      </c>
      <c r="D145" s="175" t="s">
        <v>144</v>
      </c>
      <c r="E145" s="176" t="s">
        <v>494</v>
      </c>
      <c r="F145" s="177" t="s">
        <v>495</v>
      </c>
      <c r="G145" s="178" t="s">
        <v>147</v>
      </c>
      <c r="H145" s="179">
        <v>164.26</v>
      </c>
      <c r="I145" s="180">
        <v>70.7</v>
      </c>
      <c r="J145" s="180">
        <f>ROUND(I145*H145,2)</f>
        <v>11613.18</v>
      </c>
      <c r="K145" s="177" t="s">
        <v>26</v>
      </c>
      <c r="L145" s="36"/>
      <c r="M145" s="181" t="s">
        <v>26</v>
      </c>
      <c r="N145" s="182" t="s">
        <v>45</v>
      </c>
      <c r="O145" s="183">
        <v>4.3999999999999997E-2</v>
      </c>
      <c r="P145" s="183">
        <f>O145*H145</f>
        <v>7.2274399999999988</v>
      </c>
      <c r="Q145" s="183">
        <v>0</v>
      </c>
      <c r="R145" s="183">
        <f>Q145*H145</f>
        <v>0</v>
      </c>
      <c r="S145" s="183">
        <v>0</v>
      </c>
      <c r="T145" s="184">
        <f>S145*H145</f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85" t="s">
        <v>149</v>
      </c>
      <c r="AT145" s="185" t="s">
        <v>144</v>
      </c>
      <c r="AU145" s="185" t="s">
        <v>82</v>
      </c>
      <c r="AY145" s="17" t="s">
        <v>142</v>
      </c>
      <c r="BE145" s="186">
        <f>IF(N145="základní",J145,0)</f>
        <v>0</v>
      </c>
      <c r="BF145" s="186">
        <f>IF(N145="snížená",J145,0)</f>
        <v>0</v>
      </c>
      <c r="BG145" s="186">
        <f>IF(N145="zákl. přenesená",J145,0)</f>
        <v>11613.18</v>
      </c>
      <c r="BH145" s="186">
        <f>IF(N145="sníž. přenesená",J145,0)</f>
        <v>0</v>
      </c>
      <c r="BI145" s="186">
        <f>IF(N145="nulová",J145,0)</f>
        <v>0</v>
      </c>
      <c r="BJ145" s="17" t="s">
        <v>149</v>
      </c>
      <c r="BK145" s="186">
        <f>ROUND(I145*H145,2)</f>
        <v>11613.18</v>
      </c>
      <c r="BL145" s="17" t="s">
        <v>149</v>
      </c>
      <c r="BM145" s="185" t="s">
        <v>496</v>
      </c>
    </row>
    <row r="146" spans="1:65" s="2" customFormat="1" ht="19.2">
      <c r="A146" s="31"/>
      <c r="B146" s="32"/>
      <c r="C146" s="33"/>
      <c r="D146" s="187" t="s">
        <v>151</v>
      </c>
      <c r="E146" s="33"/>
      <c r="F146" s="188" t="s">
        <v>497</v>
      </c>
      <c r="G146" s="33"/>
      <c r="H146" s="33"/>
      <c r="I146" s="33"/>
      <c r="J146" s="33"/>
      <c r="K146" s="33"/>
      <c r="L146" s="36"/>
      <c r="M146" s="189"/>
      <c r="N146" s="190"/>
      <c r="O146" s="62"/>
      <c r="P146" s="62"/>
      <c r="Q146" s="62"/>
      <c r="R146" s="62"/>
      <c r="S146" s="62"/>
      <c r="T146" s="63"/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T146" s="17" t="s">
        <v>151</v>
      </c>
      <c r="AU146" s="17" t="s">
        <v>82</v>
      </c>
    </row>
    <row r="147" spans="1:65" s="13" customFormat="1" ht="10.199999999999999">
      <c r="B147" s="191"/>
      <c r="C147" s="192"/>
      <c r="D147" s="187" t="s">
        <v>153</v>
      </c>
      <c r="E147" s="193" t="s">
        <v>26</v>
      </c>
      <c r="F147" s="194" t="s">
        <v>498</v>
      </c>
      <c r="G147" s="192"/>
      <c r="H147" s="193" t="s">
        <v>26</v>
      </c>
      <c r="I147" s="192"/>
      <c r="J147" s="192"/>
      <c r="K147" s="192"/>
      <c r="L147" s="195"/>
      <c r="M147" s="196"/>
      <c r="N147" s="197"/>
      <c r="O147" s="197"/>
      <c r="P147" s="197"/>
      <c r="Q147" s="197"/>
      <c r="R147" s="197"/>
      <c r="S147" s="197"/>
      <c r="T147" s="198"/>
      <c r="AT147" s="199" t="s">
        <v>153</v>
      </c>
      <c r="AU147" s="199" t="s">
        <v>82</v>
      </c>
      <c r="AV147" s="13" t="s">
        <v>80</v>
      </c>
      <c r="AW147" s="13" t="s">
        <v>33</v>
      </c>
      <c r="AX147" s="13" t="s">
        <v>72</v>
      </c>
      <c r="AY147" s="199" t="s">
        <v>142</v>
      </c>
    </row>
    <row r="148" spans="1:65" s="13" customFormat="1" ht="10.199999999999999">
      <c r="B148" s="191"/>
      <c r="C148" s="192"/>
      <c r="D148" s="187" t="s">
        <v>153</v>
      </c>
      <c r="E148" s="193" t="s">
        <v>26</v>
      </c>
      <c r="F148" s="194" t="s">
        <v>499</v>
      </c>
      <c r="G148" s="192"/>
      <c r="H148" s="193" t="s">
        <v>26</v>
      </c>
      <c r="I148" s="192"/>
      <c r="J148" s="192"/>
      <c r="K148" s="192"/>
      <c r="L148" s="195"/>
      <c r="M148" s="196"/>
      <c r="N148" s="197"/>
      <c r="O148" s="197"/>
      <c r="P148" s="197"/>
      <c r="Q148" s="197"/>
      <c r="R148" s="197"/>
      <c r="S148" s="197"/>
      <c r="T148" s="198"/>
      <c r="AT148" s="199" t="s">
        <v>153</v>
      </c>
      <c r="AU148" s="199" t="s">
        <v>82</v>
      </c>
      <c r="AV148" s="13" t="s">
        <v>80</v>
      </c>
      <c r="AW148" s="13" t="s">
        <v>33</v>
      </c>
      <c r="AX148" s="13" t="s">
        <v>72</v>
      </c>
      <c r="AY148" s="199" t="s">
        <v>142</v>
      </c>
    </row>
    <row r="149" spans="1:65" s="14" customFormat="1" ht="10.199999999999999">
      <c r="B149" s="200"/>
      <c r="C149" s="201"/>
      <c r="D149" s="187" t="s">
        <v>153</v>
      </c>
      <c r="E149" s="202" t="s">
        <v>26</v>
      </c>
      <c r="F149" s="203" t="s">
        <v>500</v>
      </c>
      <c r="G149" s="201"/>
      <c r="H149" s="204">
        <v>17.260000000000002</v>
      </c>
      <c r="I149" s="201"/>
      <c r="J149" s="201"/>
      <c r="K149" s="201"/>
      <c r="L149" s="205"/>
      <c r="M149" s="206"/>
      <c r="N149" s="207"/>
      <c r="O149" s="207"/>
      <c r="P149" s="207"/>
      <c r="Q149" s="207"/>
      <c r="R149" s="207"/>
      <c r="S149" s="207"/>
      <c r="T149" s="208"/>
      <c r="AT149" s="209" t="s">
        <v>153</v>
      </c>
      <c r="AU149" s="209" t="s">
        <v>82</v>
      </c>
      <c r="AV149" s="14" t="s">
        <v>82</v>
      </c>
      <c r="AW149" s="14" t="s">
        <v>33</v>
      </c>
      <c r="AX149" s="14" t="s">
        <v>72</v>
      </c>
      <c r="AY149" s="209" t="s">
        <v>142</v>
      </c>
    </row>
    <row r="150" spans="1:65" s="13" customFormat="1" ht="10.199999999999999">
      <c r="B150" s="191"/>
      <c r="C150" s="192"/>
      <c r="D150" s="187" t="s">
        <v>153</v>
      </c>
      <c r="E150" s="193" t="s">
        <v>26</v>
      </c>
      <c r="F150" s="194" t="s">
        <v>501</v>
      </c>
      <c r="G150" s="192"/>
      <c r="H150" s="193" t="s">
        <v>26</v>
      </c>
      <c r="I150" s="192"/>
      <c r="J150" s="192"/>
      <c r="K150" s="192"/>
      <c r="L150" s="195"/>
      <c r="M150" s="196"/>
      <c r="N150" s="197"/>
      <c r="O150" s="197"/>
      <c r="P150" s="197"/>
      <c r="Q150" s="197"/>
      <c r="R150" s="197"/>
      <c r="S150" s="197"/>
      <c r="T150" s="198"/>
      <c r="AT150" s="199" t="s">
        <v>153</v>
      </c>
      <c r="AU150" s="199" t="s">
        <v>82</v>
      </c>
      <c r="AV150" s="13" t="s">
        <v>80</v>
      </c>
      <c r="AW150" s="13" t="s">
        <v>33</v>
      </c>
      <c r="AX150" s="13" t="s">
        <v>72</v>
      </c>
      <c r="AY150" s="199" t="s">
        <v>142</v>
      </c>
    </row>
    <row r="151" spans="1:65" s="14" customFormat="1" ht="10.199999999999999">
      <c r="B151" s="200"/>
      <c r="C151" s="201"/>
      <c r="D151" s="187" t="s">
        <v>153</v>
      </c>
      <c r="E151" s="202" t="s">
        <v>26</v>
      </c>
      <c r="F151" s="203" t="s">
        <v>502</v>
      </c>
      <c r="G151" s="201"/>
      <c r="H151" s="204">
        <v>147</v>
      </c>
      <c r="I151" s="201"/>
      <c r="J151" s="201"/>
      <c r="K151" s="201"/>
      <c r="L151" s="205"/>
      <c r="M151" s="206"/>
      <c r="N151" s="207"/>
      <c r="O151" s="207"/>
      <c r="P151" s="207"/>
      <c r="Q151" s="207"/>
      <c r="R151" s="207"/>
      <c r="S151" s="207"/>
      <c r="T151" s="208"/>
      <c r="AT151" s="209" t="s">
        <v>153</v>
      </c>
      <c r="AU151" s="209" t="s">
        <v>82</v>
      </c>
      <c r="AV151" s="14" t="s">
        <v>82</v>
      </c>
      <c r="AW151" s="14" t="s">
        <v>33</v>
      </c>
      <c r="AX151" s="14" t="s">
        <v>72</v>
      </c>
      <c r="AY151" s="209" t="s">
        <v>142</v>
      </c>
    </row>
    <row r="152" spans="1:65" s="15" customFormat="1" ht="10.199999999999999">
      <c r="B152" s="210"/>
      <c r="C152" s="211"/>
      <c r="D152" s="187" t="s">
        <v>153</v>
      </c>
      <c r="E152" s="212" t="s">
        <v>26</v>
      </c>
      <c r="F152" s="213" t="s">
        <v>177</v>
      </c>
      <c r="G152" s="211"/>
      <c r="H152" s="214">
        <v>164.26</v>
      </c>
      <c r="I152" s="211"/>
      <c r="J152" s="211"/>
      <c r="K152" s="211"/>
      <c r="L152" s="215"/>
      <c r="M152" s="216"/>
      <c r="N152" s="217"/>
      <c r="O152" s="217"/>
      <c r="P152" s="217"/>
      <c r="Q152" s="217"/>
      <c r="R152" s="217"/>
      <c r="S152" s="217"/>
      <c r="T152" s="218"/>
      <c r="AT152" s="219" t="s">
        <v>153</v>
      </c>
      <c r="AU152" s="219" t="s">
        <v>82</v>
      </c>
      <c r="AV152" s="15" t="s">
        <v>149</v>
      </c>
      <c r="AW152" s="15" t="s">
        <v>33</v>
      </c>
      <c r="AX152" s="15" t="s">
        <v>80</v>
      </c>
      <c r="AY152" s="219" t="s">
        <v>142</v>
      </c>
    </row>
    <row r="153" spans="1:65" s="2" customFormat="1" ht="16.5" customHeight="1">
      <c r="A153" s="31"/>
      <c r="B153" s="32"/>
      <c r="C153" s="175" t="s">
        <v>8</v>
      </c>
      <c r="D153" s="175" t="s">
        <v>144</v>
      </c>
      <c r="E153" s="176" t="s">
        <v>503</v>
      </c>
      <c r="F153" s="177" t="s">
        <v>504</v>
      </c>
      <c r="G153" s="178" t="s">
        <v>436</v>
      </c>
      <c r="H153" s="179">
        <v>9</v>
      </c>
      <c r="I153" s="180">
        <v>96.1</v>
      </c>
      <c r="J153" s="180">
        <f>ROUND(I153*H153,2)</f>
        <v>864.9</v>
      </c>
      <c r="K153" s="177" t="s">
        <v>148</v>
      </c>
      <c r="L153" s="36"/>
      <c r="M153" s="181" t="s">
        <v>26</v>
      </c>
      <c r="N153" s="182" t="s">
        <v>45</v>
      </c>
      <c r="O153" s="183">
        <v>0.10199999999999999</v>
      </c>
      <c r="P153" s="183">
        <f>O153*H153</f>
        <v>0.91799999999999993</v>
      </c>
      <c r="Q153" s="183">
        <v>0</v>
      </c>
      <c r="R153" s="183">
        <f>Q153*H153</f>
        <v>0</v>
      </c>
      <c r="S153" s="183">
        <v>0</v>
      </c>
      <c r="T153" s="184">
        <f>S153*H153</f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85" t="s">
        <v>149</v>
      </c>
      <c r="AT153" s="185" t="s">
        <v>144</v>
      </c>
      <c r="AU153" s="185" t="s">
        <v>82</v>
      </c>
      <c r="AY153" s="17" t="s">
        <v>142</v>
      </c>
      <c r="BE153" s="186">
        <f>IF(N153="základní",J153,0)</f>
        <v>0</v>
      </c>
      <c r="BF153" s="186">
        <f>IF(N153="snížená",J153,0)</f>
        <v>0</v>
      </c>
      <c r="BG153" s="186">
        <f>IF(N153="zákl. přenesená",J153,0)</f>
        <v>864.9</v>
      </c>
      <c r="BH153" s="186">
        <f>IF(N153="sníž. přenesená",J153,0)</f>
        <v>0</v>
      </c>
      <c r="BI153" s="186">
        <f>IF(N153="nulová",J153,0)</f>
        <v>0</v>
      </c>
      <c r="BJ153" s="17" t="s">
        <v>149</v>
      </c>
      <c r="BK153" s="186">
        <f>ROUND(I153*H153,2)</f>
        <v>864.9</v>
      </c>
      <c r="BL153" s="17" t="s">
        <v>149</v>
      </c>
      <c r="BM153" s="185" t="s">
        <v>505</v>
      </c>
    </row>
    <row r="154" spans="1:65" s="2" customFormat="1" ht="19.2">
      <c r="A154" s="31"/>
      <c r="B154" s="32"/>
      <c r="C154" s="33"/>
      <c r="D154" s="187" t="s">
        <v>151</v>
      </c>
      <c r="E154" s="33"/>
      <c r="F154" s="188" t="s">
        <v>506</v>
      </c>
      <c r="G154" s="33"/>
      <c r="H154" s="33"/>
      <c r="I154" s="33"/>
      <c r="J154" s="33"/>
      <c r="K154" s="33"/>
      <c r="L154" s="36"/>
      <c r="M154" s="189"/>
      <c r="N154" s="190"/>
      <c r="O154" s="62"/>
      <c r="P154" s="62"/>
      <c r="Q154" s="62"/>
      <c r="R154" s="62"/>
      <c r="S154" s="62"/>
      <c r="T154" s="63"/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T154" s="17" t="s">
        <v>151</v>
      </c>
      <c r="AU154" s="17" t="s">
        <v>82</v>
      </c>
    </row>
    <row r="155" spans="1:65" s="13" customFormat="1" ht="10.199999999999999">
      <c r="B155" s="191"/>
      <c r="C155" s="192"/>
      <c r="D155" s="187" t="s">
        <v>153</v>
      </c>
      <c r="E155" s="193" t="s">
        <v>26</v>
      </c>
      <c r="F155" s="194" t="s">
        <v>507</v>
      </c>
      <c r="G155" s="192"/>
      <c r="H155" s="193" t="s">
        <v>26</v>
      </c>
      <c r="I155" s="192"/>
      <c r="J155" s="192"/>
      <c r="K155" s="192"/>
      <c r="L155" s="195"/>
      <c r="M155" s="196"/>
      <c r="N155" s="197"/>
      <c r="O155" s="197"/>
      <c r="P155" s="197"/>
      <c r="Q155" s="197"/>
      <c r="R155" s="197"/>
      <c r="S155" s="197"/>
      <c r="T155" s="198"/>
      <c r="AT155" s="199" t="s">
        <v>153</v>
      </c>
      <c r="AU155" s="199" t="s">
        <v>82</v>
      </c>
      <c r="AV155" s="13" t="s">
        <v>80</v>
      </c>
      <c r="AW155" s="13" t="s">
        <v>33</v>
      </c>
      <c r="AX155" s="13" t="s">
        <v>72</v>
      </c>
      <c r="AY155" s="199" t="s">
        <v>142</v>
      </c>
    </row>
    <row r="156" spans="1:65" s="14" customFormat="1" ht="10.199999999999999">
      <c r="B156" s="200"/>
      <c r="C156" s="201"/>
      <c r="D156" s="187" t="s">
        <v>153</v>
      </c>
      <c r="E156" s="202" t="s">
        <v>26</v>
      </c>
      <c r="F156" s="203" t="s">
        <v>212</v>
      </c>
      <c r="G156" s="201"/>
      <c r="H156" s="204">
        <v>9</v>
      </c>
      <c r="I156" s="201"/>
      <c r="J156" s="201"/>
      <c r="K156" s="201"/>
      <c r="L156" s="205"/>
      <c r="M156" s="206"/>
      <c r="N156" s="207"/>
      <c r="O156" s="207"/>
      <c r="P156" s="207"/>
      <c r="Q156" s="207"/>
      <c r="R156" s="207"/>
      <c r="S156" s="207"/>
      <c r="T156" s="208"/>
      <c r="AT156" s="209" t="s">
        <v>153</v>
      </c>
      <c r="AU156" s="209" t="s">
        <v>82</v>
      </c>
      <c r="AV156" s="14" t="s">
        <v>82</v>
      </c>
      <c r="AW156" s="14" t="s">
        <v>33</v>
      </c>
      <c r="AX156" s="14" t="s">
        <v>80</v>
      </c>
      <c r="AY156" s="209" t="s">
        <v>142</v>
      </c>
    </row>
    <row r="157" spans="1:65" s="2" customFormat="1" ht="16.5" customHeight="1">
      <c r="A157" s="31"/>
      <c r="B157" s="32"/>
      <c r="C157" s="175" t="s">
        <v>269</v>
      </c>
      <c r="D157" s="175" t="s">
        <v>144</v>
      </c>
      <c r="E157" s="176" t="s">
        <v>198</v>
      </c>
      <c r="F157" s="177" t="s">
        <v>199</v>
      </c>
      <c r="G157" s="178" t="s">
        <v>147</v>
      </c>
      <c r="H157" s="179">
        <v>31.992999999999999</v>
      </c>
      <c r="I157" s="180">
        <v>159</v>
      </c>
      <c r="J157" s="180">
        <f>ROUND(I157*H157,2)</f>
        <v>5086.8900000000003</v>
      </c>
      <c r="K157" s="177" t="s">
        <v>148</v>
      </c>
      <c r="L157" s="36"/>
      <c r="M157" s="181" t="s">
        <v>26</v>
      </c>
      <c r="N157" s="182" t="s">
        <v>45</v>
      </c>
      <c r="O157" s="183">
        <v>6.2E-2</v>
      </c>
      <c r="P157" s="183">
        <f>O157*H157</f>
        <v>1.9835659999999999</v>
      </c>
      <c r="Q157" s="183">
        <v>0</v>
      </c>
      <c r="R157" s="183">
        <f>Q157*H157</f>
        <v>0</v>
      </c>
      <c r="S157" s="183">
        <v>0</v>
      </c>
      <c r="T157" s="184">
        <f>S157*H157</f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85" t="s">
        <v>149</v>
      </c>
      <c r="AT157" s="185" t="s">
        <v>144</v>
      </c>
      <c r="AU157" s="185" t="s">
        <v>82</v>
      </c>
      <c r="AY157" s="17" t="s">
        <v>142</v>
      </c>
      <c r="BE157" s="186">
        <f>IF(N157="základní",J157,0)</f>
        <v>0</v>
      </c>
      <c r="BF157" s="186">
        <f>IF(N157="snížená",J157,0)</f>
        <v>0</v>
      </c>
      <c r="BG157" s="186">
        <f>IF(N157="zákl. přenesená",J157,0)</f>
        <v>5086.8900000000003</v>
      </c>
      <c r="BH157" s="186">
        <f>IF(N157="sníž. přenesená",J157,0)</f>
        <v>0</v>
      </c>
      <c r="BI157" s="186">
        <f>IF(N157="nulová",J157,0)</f>
        <v>0</v>
      </c>
      <c r="BJ157" s="17" t="s">
        <v>149</v>
      </c>
      <c r="BK157" s="186">
        <f>ROUND(I157*H157,2)</f>
        <v>5086.8900000000003</v>
      </c>
      <c r="BL157" s="17" t="s">
        <v>149</v>
      </c>
      <c r="BM157" s="185" t="s">
        <v>508</v>
      </c>
    </row>
    <row r="158" spans="1:65" s="2" customFormat="1" ht="19.2">
      <c r="A158" s="31"/>
      <c r="B158" s="32"/>
      <c r="C158" s="33"/>
      <c r="D158" s="187" t="s">
        <v>151</v>
      </c>
      <c r="E158" s="33"/>
      <c r="F158" s="188" t="s">
        <v>201</v>
      </c>
      <c r="G158" s="33"/>
      <c r="H158" s="33"/>
      <c r="I158" s="33"/>
      <c r="J158" s="33"/>
      <c r="K158" s="33"/>
      <c r="L158" s="36"/>
      <c r="M158" s="189"/>
      <c r="N158" s="190"/>
      <c r="O158" s="62"/>
      <c r="P158" s="62"/>
      <c r="Q158" s="62"/>
      <c r="R158" s="62"/>
      <c r="S158" s="62"/>
      <c r="T158" s="63"/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T158" s="17" t="s">
        <v>151</v>
      </c>
      <c r="AU158" s="17" t="s">
        <v>82</v>
      </c>
    </row>
    <row r="159" spans="1:65" s="13" customFormat="1" ht="10.199999999999999">
      <c r="B159" s="191"/>
      <c r="C159" s="192"/>
      <c r="D159" s="187" t="s">
        <v>153</v>
      </c>
      <c r="E159" s="193" t="s">
        <v>26</v>
      </c>
      <c r="F159" s="194" t="s">
        <v>509</v>
      </c>
      <c r="G159" s="192"/>
      <c r="H159" s="193" t="s">
        <v>26</v>
      </c>
      <c r="I159" s="192"/>
      <c r="J159" s="192"/>
      <c r="K159" s="192"/>
      <c r="L159" s="195"/>
      <c r="M159" s="196"/>
      <c r="N159" s="197"/>
      <c r="O159" s="197"/>
      <c r="P159" s="197"/>
      <c r="Q159" s="197"/>
      <c r="R159" s="197"/>
      <c r="S159" s="197"/>
      <c r="T159" s="198"/>
      <c r="AT159" s="199" t="s">
        <v>153</v>
      </c>
      <c r="AU159" s="199" t="s">
        <v>82</v>
      </c>
      <c r="AV159" s="13" t="s">
        <v>80</v>
      </c>
      <c r="AW159" s="13" t="s">
        <v>33</v>
      </c>
      <c r="AX159" s="13" t="s">
        <v>72</v>
      </c>
      <c r="AY159" s="199" t="s">
        <v>142</v>
      </c>
    </row>
    <row r="160" spans="1:65" s="13" customFormat="1" ht="10.199999999999999">
      <c r="B160" s="191"/>
      <c r="C160" s="192"/>
      <c r="D160" s="187" t="s">
        <v>153</v>
      </c>
      <c r="E160" s="193" t="s">
        <v>26</v>
      </c>
      <c r="F160" s="194" t="s">
        <v>510</v>
      </c>
      <c r="G160" s="192"/>
      <c r="H160" s="193" t="s">
        <v>26</v>
      </c>
      <c r="I160" s="192"/>
      <c r="J160" s="192"/>
      <c r="K160" s="192"/>
      <c r="L160" s="195"/>
      <c r="M160" s="196"/>
      <c r="N160" s="197"/>
      <c r="O160" s="197"/>
      <c r="P160" s="197"/>
      <c r="Q160" s="197"/>
      <c r="R160" s="197"/>
      <c r="S160" s="197"/>
      <c r="T160" s="198"/>
      <c r="AT160" s="199" t="s">
        <v>153</v>
      </c>
      <c r="AU160" s="199" t="s">
        <v>82</v>
      </c>
      <c r="AV160" s="13" t="s">
        <v>80</v>
      </c>
      <c r="AW160" s="13" t="s">
        <v>33</v>
      </c>
      <c r="AX160" s="13" t="s">
        <v>72</v>
      </c>
      <c r="AY160" s="199" t="s">
        <v>142</v>
      </c>
    </row>
    <row r="161" spans="1:65" s="14" customFormat="1" ht="10.199999999999999">
      <c r="B161" s="200"/>
      <c r="C161" s="201"/>
      <c r="D161" s="187" t="s">
        <v>153</v>
      </c>
      <c r="E161" s="202" t="s">
        <v>26</v>
      </c>
      <c r="F161" s="203" t="s">
        <v>511</v>
      </c>
      <c r="G161" s="201"/>
      <c r="H161" s="204">
        <v>34.01</v>
      </c>
      <c r="I161" s="201"/>
      <c r="J161" s="201"/>
      <c r="K161" s="201"/>
      <c r="L161" s="205"/>
      <c r="M161" s="206"/>
      <c r="N161" s="207"/>
      <c r="O161" s="207"/>
      <c r="P161" s="207"/>
      <c r="Q161" s="207"/>
      <c r="R161" s="207"/>
      <c r="S161" s="207"/>
      <c r="T161" s="208"/>
      <c r="AT161" s="209" t="s">
        <v>153</v>
      </c>
      <c r="AU161" s="209" t="s">
        <v>82</v>
      </c>
      <c r="AV161" s="14" t="s">
        <v>82</v>
      </c>
      <c r="AW161" s="14" t="s">
        <v>33</v>
      </c>
      <c r="AX161" s="14" t="s">
        <v>72</v>
      </c>
      <c r="AY161" s="209" t="s">
        <v>142</v>
      </c>
    </row>
    <row r="162" spans="1:65" s="13" customFormat="1" ht="10.199999999999999">
      <c r="B162" s="191"/>
      <c r="C162" s="192"/>
      <c r="D162" s="187" t="s">
        <v>153</v>
      </c>
      <c r="E162" s="193" t="s">
        <v>26</v>
      </c>
      <c r="F162" s="194" t="s">
        <v>512</v>
      </c>
      <c r="G162" s="192"/>
      <c r="H162" s="193" t="s">
        <v>26</v>
      </c>
      <c r="I162" s="192"/>
      <c r="J162" s="192"/>
      <c r="K162" s="192"/>
      <c r="L162" s="195"/>
      <c r="M162" s="196"/>
      <c r="N162" s="197"/>
      <c r="O162" s="197"/>
      <c r="P162" s="197"/>
      <c r="Q162" s="197"/>
      <c r="R162" s="197"/>
      <c r="S162" s="197"/>
      <c r="T162" s="198"/>
      <c r="AT162" s="199" t="s">
        <v>153</v>
      </c>
      <c r="AU162" s="199" t="s">
        <v>82</v>
      </c>
      <c r="AV162" s="13" t="s">
        <v>80</v>
      </c>
      <c r="AW162" s="13" t="s">
        <v>33</v>
      </c>
      <c r="AX162" s="13" t="s">
        <v>72</v>
      </c>
      <c r="AY162" s="199" t="s">
        <v>142</v>
      </c>
    </row>
    <row r="163" spans="1:65" s="14" customFormat="1" ht="10.199999999999999">
      <c r="B163" s="200"/>
      <c r="C163" s="201"/>
      <c r="D163" s="187" t="s">
        <v>153</v>
      </c>
      <c r="E163" s="202" t="s">
        <v>26</v>
      </c>
      <c r="F163" s="203" t="s">
        <v>513</v>
      </c>
      <c r="G163" s="201"/>
      <c r="H163" s="204">
        <v>0.29299999999999998</v>
      </c>
      <c r="I163" s="201"/>
      <c r="J163" s="201"/>
      <c r="K163" s="201"/>
      <c r="L163" s="205"/>
      <c r="M163" s="206"/>
      <c r="N163" s="207"/>
      <c r="O163" s="207"/>
      <c r="P163" s="207"/>
      <c r="Q163" s="207"/>
      <c r="R163" s="207"/>
      <c r="S163" s="207"/>
      <c r="T163" s="208"/>
      <c r="AT163" s="209" t="s">
        <v>153</v>
      </c>
      <c r="AU163" s="209" t="s">
        <v>82</v>
      </c>
      <c r="AV163" s="14" t="s">
        <v>82</v>
      </c>
      <c r="AW163" s="14" t="s">
        <v>33</v>
      </c>
      <c r="AX163" s="14" t="s">
        <v>72</v>
      </c>
      <c r="AY163" s="209" t="s">
        <v>142</v>
      </c>
    </row>
    <row r="164" spans="1:65" s="13" customFormat="1" ht="10.199999999999999">
      <c r="B164" s="191"/>
      <c r="C164" s="192"/>
      <c r="D164" s="187" t="s">
        <v>153</v>
      </c>
      <c r="E164" s="193" t="s">
        <v>26</v>
      </c>
      <c r="F164" s="194" t="s">
        <v>514</v>
      </c>
      <c r="G164" s="192"/>
      <c r="H164" s="193" t="s">
        <v>26</v>
      </c>
      <c r="I164" s="192"/>
      <c r="J164" s="192"/>
      <c r="K164" s="192"/>
      <c r="L164" s="195"/>
      <c r="M164" s="196"/>
      <c r="N164" s="197"/>
      <c r="O164" s="197"/>
      <c r="P164" s="197"/>
      <c r="Q164" s="197"/>
      <c r="R164" s="197"/>
      <c r="S164" s="197"/>
      <c r="T164" s="198"/>
      <c r="AT164" s="199" t="s">
        <v>153</v>
      </c>
      <c r="AU164" s="199" t="s">
        <v>82</v>
      </c>
      <c r="AV164" s="13" t="s">
        <v>80</v>
      </c>
      <c r="AW164" s="13" t="s">
        <v>33</v>
      </c>
      <c r="AX164" s="13" t="s">
        <v>72</v>
      </c>
      <c r="AY164" s="199" t="s">
        <v>142</v>
      </c>
    </row>
    <row r="165" spans="1:65" s="14" customFormat="1" ht="10.199999999999999">
      <c r="B165" s="200"/>
      <c r="C165" s="201"/>
      <c r="D165" s="187" t="s">
        <v>153</v>
      </c>
      <c r="E165" s="202" t="s">
        <v>26</v>
      </c>
      <c r="F165" s="203" t="s">
        <v>515</v>
      </c>
      <c r="G165" s="201"/>
      <c r="H165" s="204">
        <v>-2.31</v>
      </c>
      <c r="I165" s="201"/>
      <c r="J165" s="201"/>
      <c r="K165" s="201"/>
      <c r="L165" s="205"/>
      <c r="M165" s="206"/>
      <c r="N165" s="207"/>
      <c r="O165" s="207"/>
      <c r="P165" s="207"/>
      <c r="Q165" s="207"/>
      <c r="R165" s="207"/>
      <c r="S165" s="207"/>
      <c r="T165" s="208"/>
      <c r="AT165" s="209" t="s">
        <v>153</v>
      </c>
      <c r="AU165" s="209" t="s">
        <v>82</v>
      </c>
      <c r="AV165" s="14" t="s">
        <v>82</v>
      </c>
      <c r="AW165" s="14" t="s">
        <v>33</v>
      </c>
      <c r="AX165" s="14" t="s">
        <v>72</v>
      </c>
      <c r="AY165" s="209" t="s">
        <v>142</v>
      </c>
    </row>
    <row r="166" spans="1:65" s="15" customFormat="1" ht="10.199999999999999">
      <c r="B166" s="210"/>
      <c r="C166" s="211"/>
      <c r="D166" s="187" t="s">
        <v>153</v>
      </c>
      <c r="E166" s="212" t="s">
        <v>26</v>
      </c>
      <c r="F166" s="213" t="s">
        <v>177</v>
      </c>
      <c r="G166" s="211"/>
      <c r="H166" s="214">
        <v>31.992999999999999</v>
      </c>
      <c r="I166" s="211"/>
      <c r="J166" s="211"/>
      <c r="K166" s="211"/>
      <c r="L166" s="215"/>
      <c r="M166" s="216"/>
      <c r="N166" s="217"/>
      <c r="O166" s="217"/>
      <c r="P166" s="217"/>
      <c r="Q166" s="217"/>
      <c r="R166" s="217"/>
      <c r="S166" s="217"/>
      <c r="T166" s="218"/>
      <c r="AT166" s="219" t="s">
        <v>153</v>
      </c>
      <c r="AU166" s="219" t="s">
        <v>82</v>
      </c>
      <c r="AV166" s="15" t="s">
        <v>149</v>
      </c>
      <c r="AW166" s="15" t="s">
        <v>33</v>
      </c>
      <c r="AX166" s="15" t="s">
        <v>80</v>
      </c>
      <c r="AY166" s="219" t="s">
        <v>142</v>
      </c>
    </row>
    <row r="167" spans="1:65" s="2" customFormat="1" ht="16.5" customHeight="1">
      <c r="A167" s="31"/>
      <c r="B167" s="32"/>
      <c r="C167" s="175" t="s">
        <v>278</v>
      </c>
      <c r="D167" s="175" t="s">
        <v>144</v>
      </c>
      <c r="E167" s="176" t="s">
        <v>516</v>
      </c>
      <c r="F167" s="177" t="s">
        <v>517</v>
      </c>
      <c r="G167" s="178" t="s">
        <v>147</v>
      </c>
      <c r="H167" s="179">
        <v>0.29299999999999998</v>
      </c>
      <c r="I167" s="180">
        <v>195</v>
      </c>
      <c r="J167" s="180">
        <f>ROUND(I167*H167,2)</f>
        <v>57.14</v>
      </c>
      <c r="K167" s="177" t="s">
        <v>148</v>
      </c>
      <c r="L167" s="36"/>
      <c r="M167" s="181" t="s">
        <v>26</v>
      </c>
      <c r="N167" s="182" t="s">
        <v>45</v>
      </c>
      <c r="O167" s="183">
        <v>0.65200000000000002</v>
      </c>
      <c r="P167" s="183">
        <f>O167*H167</f>
        <v>0.19103599999999998</v>
      </c>
      <c r="Q167" s="183">
        <v>0</v>
      </c>
      <c r="R167" s="183">
        <f>Q167*H167</f>
        <v>0</v>
      </c>
      <c r="S167" s="183">
        <v>0</v>
      </c>
      <c r="T167" s="184">
        <f>S167*H167</f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85" t="s">
        <v>149</v>
      </c>
      <c r="AT167" s="185" t="s">
        <v>144</v>
      </c>
      <c r="AU167" s="185" t="s">
        <v>82</v>
      </c>
      <c r="AY167" s="17" t="s">
        <v>142</v>
      </c>
      <c r="BE167" s="186">
        <f>IF(N167="základní",J167,0)</f>
        <v>0</v>
      </c>
      <c r="BF167" s="186">
        <f>IF(N167="snížená",J167,0)</f>
        <v>0</v>
      </c>
      <c r="BG167" s="186">
        <f>IF(N167="zákl. přenesená",J167,0)</f>
        <v>57.14</v>
      </c>
      <c r="BH167" s="186">
        <f>IF(N167="sníž. přenesená",J167,0)</f>
        <v>0</v>
      </c>
      <c r="BI167" s="186">
        <f>IF(N167="nulová",J167,0)</f>
        <v>0</v>
      </c>
      <c r="BJ167" s="17" t="s">
        <v>149</v>
      </c>
      <c r="BK167" s="186">
        <f>ROUND(I167*H167,2)</f>
        <v>57.14</v>
      </c>
      <c r="BL167" s="17" t="s">
        <v>149</v>
      </c>
      <c r="BM167" s="185" t="s">
        <v>518</v>
      </c>
    </row>
    <row r="168" spans="1:65" s="2" customFormat="1" ht="10.199999999999999">
      <c r="A168" s="31"/>
      <c r="B168" s="32"/>
      <c r="C168" s="33"/>
      <c r="D168" s="187" t="s">
        <v>151</v>
      </c>
      <c r="E168" s="33"/>
      <c r="F168" s="188" t="s">
        <v>519</v>
      </c>
      <c r="G168" s="33"/>
      <c r="H168" s="33"/>
      <c r="I168" s="33"/>
      <c r="J168" s="33"/>
      <c r="K168" s="33"/>
      <c r="L168" s="36"/>
      <c r="M168" s="189"/>
      <c r="N168" s="190"/>
      <c r="O168" s="62"/>
      <c r="P168" s="62"/>
      <c r="Q168" s="62"/>
      <c r="R168" s="62"/>
      <c r="S168" s="62"/>
      <c r="T168" s="63"/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T168" s="17" t="s">
        <v>151</v>
      </c>
      <c r="AU168" s="17" t="s">
        <v>82</v>
      </c>
    </row>
    <row r="169" spans="1:65" s="13" customFormat="1" ht="10.199999999999999">
      <c r="B169" s="191"/>
      <c r="C169" s="192"/>
      <c r="D169" s="187" t="s">
        <v>153</v>
      </c>
      <c r="E169" s="193" t="s">
        <v>26</v>
      </c>
      <c r="F169" s="194" t="s">
        <v>520</v>
      </c>
      <c r="G169" s="192"/>
      <c r="H169" s="193" t="s">
        <v>26</v>
      </c>
      <c r="I169" s="192"/>
      <c r="J169" s="192"/>
      <c r="K169" s="192"/>
      <c r="L169" s="195"/>
      <c r="M169" s="196"/>
      <c r="N169" s="197"/>
      <c r="O169" s="197"/>
      <c r="P169" s="197"/>
      <c r="Q169" s="197"/>
      <c r="R169" s="197"/>
      <c r="S169" s="197"/>
      <c r="T169" s="198"/>
      <c r="AT169" s="199" t="s">
        <v>153</v>
      </c>
      <c r="AU169" s="199" t="s">
        <v>82</v>
      </c>
      <c r="AV169" s="13" t="s">
        <v>80</v>
      </c>
      <c r="AW169" s="13" t="s">
        <v>33</v>
      </c>
      <c r="AX169" s="13" t="s">
        <v>72</v>
      </c>
      <c r="AY169" s="199" t="s">
        <v>142</v>
      </c>
    </row>
    <row r="170" spans="1:65" s="14" customFormat="1" ht="10.199999999999999">
      <c r="B170" s="200"/>
      <c r="C170" s="201"/>
      <c r="D170" s="187" t="s">
        <v>153</v>
      </c>
      <c r="E170" s="202" t="s">
        <v>26</v>
      </c>
      <c r="F170" s="203" t="s">
        <v>513</v>
      </c>
      <c r="G170" s="201"/>
      <c r="H170" s="204">
        <v>0.29299999999999998</v>
      </c>
      <c r="I170" s="201"/>
      <c r="J170" s="201"/>
      <c r="K170" s="201"/>
      <c r="L170" s="205"/>
      <c r="M170" s="206"/>
      <c r="N170" s="207"/>
      <c r="O170" s="207"/>
      <c r="P170" s="207"/>
      <c r="Q170" s="207"/>
      <c r="R170" s="207"/>
      <c r="S170" s="207"/>
      <c r="T170" s="208"/>
      <c r="AT170" s="209" t="s">
        <v>153</v>
      </c>
      <c r="AU170" s="209" t="s">
        <v>82</v>
      </c>
      <c r="AV170" s="14" t="s">
        <v>82</v>
      </c>
      <c r="AW170" s="14" t="s">
        <v>33</v>
      </c>
      <c r="AX170" s="14" t="s">
        <v>80</v>
      </c>
      <c r="AY170" s="209" t="s">
        <v>142</v>
      </c>
    </row>
    <row r="171" spans="1:65" s="2" customFormat="1" ht="16.5" customHeight="1">
      <c r="A171" s="31"/>
      <c r="B171" s="32"/>
      <c r="C171" s="175" t="s">
        <v>276</v>
      </c>
      <c r="D171" s="175" t="s">
        <v>144</v>
      </c>
      <c r="E171" s="176" t="s">
        <v>207</v>
      </c>
      <c r="F171" s="177" t="s">
        <v>208</v>
      </c>
      <c r="G171" s="178" t="s">
        <v>147</v>
      </c>
      <c r="H171" s="179">
        <v>164.26</v>
      </c>
      <c r="I171" s="180">
        <v>62</v>
      </c>
      <c r="J171" s="180">
        <f>ROUND(I171*H171,2)</f>
        <v>10184.120000000001</v>
      </c>
      <c r="K171" s="177" t="s">
        <v>26</v>
      </c>
      <c r="L171" s="36"/>
      <c r="M171" s="181" t="s">
        <v>26</v>
      </c>
      <c r="N171" s="182" t="s">
        <v>45</v>
      </c>
      <c r="O171" s="183">
        <v>9.7000000000000003E-2</v>
      </c>
      <c r="P171" s="183">
        <f>O171*H171</f>
        <v>15.93322</v>
      </c>
      <c r="Q171" s="183">
        <v>0</v>
      </c>
      <c r="R171" s="183">
        <f>Q171*H171</f>
        <v>0</v>
      </c>
      <c r="S171" s="183">
        <v>0</v>
      </c>
      <c r="T171" s="184">
        <f>S171*H171</f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85" t="s">
        <v>149</v>
      </c>
      <c r="AT171" s="185" t="s">
        <v>144</v>
      </c>
      <c r="AU171" s="185" t="s">
        <v>82</v>
      </c>
      <c r="AY171" s="17" t="s">
        <v>142</v>
      </c>
      <c r="BE171" s="186">
        <f>IF(N171="základní",J171,0)</f>
        <v>0</v>
      </c>
      <c r="BF171" s="186">
        <f>IF(N171="snížená",J171,0)</f>
        <v>0</v>
      </c>
      <c r="BG171" s="186">
        <f>IF(N171="zákl. přenesená",J171,0)</f>
        <v>10184.120000000001</v>
      </c>
      <c r="BH171" s="186">
        <f>IF(N171="sníž. přenesená",J171,0)</f>
        <v>0</v>
      </c>
      <c r="BI171" s="186">
        <f>IF(N171="nulová",J171,0)</f>
        <v>0</v>
      </c>
      <c r="BJ171" s="17" t="s">
        <v>149</v>
      </c>
      <c r="BK171" s="186">
        <f>ROUND(I171*H171,2)</f>
        <v>10184.120000000001</v>
      </c>
      <c r="BL171" s="17" t="s">
        <v>149</v>
      </c>
      <c r="BM171" s="185" t="s">
        <v>521</v>
      </c>
    </row>
    <row r="172" spans="1:65" s="2" customFormat="1" ht="10.199999999999999">
      <c r="A172" s="31"/>
      <c r="B172" s="32"/>
      <c r="C172" s="33"/>
      <c r="D172" s="187" t="s">
        <v>151</v>
      </c>
      <c r="E172" s="33"/>
      <c r="F172" s="188" t="s">
        <v>210</v>
      </c>
      <c r="G172" s="33"/>
      <c r="H172" s="33"/>
      <c r="I172" s="33"/>
      <c r="J172" s="33"/>
      <c r="K172" s="33"/>
      <c r="L172" s="36"/>
      <c r="M172" s="189"/>
      <c r="N172" s="190"/>
      <c r="O172" s="62"/>
      <c r="P172" s="62"/>
      <c r="Q172" s="62"/>
      <c r="R172" s="62"/>
      <c r="S172" s="62"/>
      <c r="T172" s="63"/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T172" s="17" t="s">
        <v>151</v>
      </c>
      <c r="AU172" s="17" t="s">
        <v>82</v>
      </c>
    </row>
    <row r="173" spans="1:65" s="13" customFormat="1" ht="10.199999999999999">
      <c r="B173" s="191"/>
      <c r="C173" s="192"/>
      <c r="D173" s="187" t="s">
        <v>153</v>
      </c>
      <c r="E173" s="193" t="s">
        <v>26</v>
      </c>
      <c r="F173" s="194" t="s">
        <v>211</v>
      </c>
      <c r="G173" s="192"/>
      <c r="H173" s="193" t="s">
        <v>26</v>
      </c>
      <c r="I173" s="192"/>
      <c r="J173" s="192"/>
      <c r="K173" s="192"/>
      <c r="L173" s="195"/>
      <c r="M173" s="196"/>
      <c r="N173" s="197"/>
      <c r="O173" s="197"/>
      <c r="P173" s="197"/>
      <c r="Q173" s="197"/>
      <c r="R173" s="197"/>
      <c r="S173" s="197"/>
      <c r="T173" s="198"/>
      <c r="AT173" s="199" t="s">
        <v>153</v>
      </c>
      <c r="AU173" s="199" t="s">
        <v>82</v>
      </c>
      <c r="AV173" s="13" t="s">
        <v>80</v>
      </c>
      <c r="AW173" s="13" t="s">
        <v>33</v>
      </c>
      <c r="AX173" s="13" t="s">
        <v>72</v>
      </c>
      <c r="AY173" s="199" t="s">
        <v>142</v>
      </c>
    </row>
    <row r="174" spans="1:65" s="14" customFormat="1" ht="10.199999999999999">
      <c r="B174" s="200"/>
      <c r="C174" s="201"/>
      <c r="D174" s="187" t="s">
        <v>153</v>
      </c>
      <c r="E174" s="202" t="s">
        <v>26</v>
      </c>
      <c r="F174" s="203" t="s">
        <v>466</v>
      </c>
      <c r="G174" s="201"/>
      <c r="H174" s="204">
        <v>164.26</v>
      </c>
      <c r="I174" s="201"/>
      <c r="J174" s="201"/>
      <c r="K174" s="201"/>
      <c r="L174" s="205"/>
      <c r="M174" s="206"/>
      <c r="N174" s="207"/>
      <c r="O174" s="207"/>
      <c r="P174" s="207"/>
      <c r="Q174" s="207"/>
      <c r="R174" s="207"/>
      <c r="S174" s="207"/>
      <c r="T174" s="208"/>
      <c r="AT174" s="209" t="s">
        <v>153</v>
      </c>
      <c r="AU174" s="209" t="s">
        <v>82</v>
      </c>
      <c r="AV174" s="14" t="s">
        <v>82</v>
      </c>
      <c r="AW174" s="14" t="s">
        <v>33</v>
      </c>
      <c r="AX174" s="14" t="s">
        <v>80</v>
      </c>
      <c r="AY174" s="209" t="s">
        <v>142</v>
      </c>
    </row>
    <row r="175" spans="1:65" s="2" customFormat="1" ht="16.5" customHeight="1">
      <c r="A175" s="31"/>
      <c r="B175" s="32"/>
      <c r="C175" s="175" t="s">
        <v>294</v>
      </c>
      <c r="D175" s="175" t="s">
        <v>144</v>
      </c>
      <c r="E175" s="176" t="s">
        <v>213</v>
      </c>
      <c r="F175" s="177" t="s">
        <v>214</v>
      </c>
      <c r="G175" s="178" t="s">
        <v>147</v>
      </c>
      <c r="H175" s="179">
        <v>2.31</v>
      </c>
      <c r="I175" s="180">
        <v>41.7</v>
      </c>
      <c r="J175" s="180">
        <f>ROUND(I175*H175,2)</f>
        <v>96.33</v>
      </c>
      <c r="K175" s="177" t="s">
        <v>148</v>
      </c>
      <c r="L175" s="36"/>
      <c r="M175" s="181" t="s">
        <v>26</v>
      </c>
      <c r="N175" s="182" t="s">
        <v>45</v>
      </c>
      <c r="O175" s="183">
        <v>4.2999999999999997E-2</v>
      </c>
      <c r="P175" s="183">
        <f>O175*H175</f>
        <v>9.9329999999999988E-2</v>
      </c>
      <c r="Q175" s="183">
        <v>0</v>
      </c>
      <c r="R175" s="183">
        <f>Q175*H175</f>
        <v>0</v>
      </c>
      <c r="S175" s="183">
        <v>0</v>
      </c>
      <c r="T175" s="184">
        <f>S175*H175</f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185" t="s">
        <v>149</v>
      </c>
      <c r="AT175" s="185" t="s">
        <v>144</v>
      </c>
      <c r="AU175" s="185" t="s">
        <v>82</v>
      </c>
      <c r="AY175" s="17" t="s">
        <v>142</v>
      </c>
      <c r="BE175" s="186">
        <f>IF(N175="základní",J175,0)</f>
        <v>0</v>
      </c>
      <c r="BF175" s="186">
        <f>IF(N175="snížená",J175,0)</f>
        <v>0</v>
      </c>
      <c r="BG175" s="186">
        <f>IF(N175="zákl. přenesená",J175,0)</f>
        <v>96.33</v>
      </c>
      <c r="BH175" s="186">
        <f>IF(N175="sníž. přenesená",J175,0)</f>
        <v>0</v>
      </c>
      <c r="BI175" s="186">
        <f>IF(N175="nulová",J175,0)</f>
        <v>0</v>
      </c>
      <c r="BJ175" s="17" t="s">
        <v>149</v>
      </c>
      <c r="BK175" s="186">
        <f>ROUND(I175*H175,2)</f>
        <v>96.33</v>
      </c>
      <c r="BL175" s="17" t="s">
        <v>149</v>
      </c>
      <c r="BM175" s="185" t="s">
        <v>522</v>
      </c>
    </row>
    <row r="176" spans="1:65" s="2" customFormat="1" ht="28.8">
      <c r="A176" s="31"/>
      <c r="B176" s="32"/>
      <c r="C176" s="33"/>
      <c r="D176" s="187" t="s">
        <v>151</v>
      </c>
      <c r="E176" s="33"/>
      <c r="F176" s="188" t="s">
        <v>216</v>
      </c>
      <c r="G176" s="33"/>
      <c r="H176" s="33"/>
      <c r="I176" s="33"/>
      <c r="J176" s="33"/>
      <c r="K176" s="33"/>
      <c r="L176" s="36"/>
      <c r="M176" s="189"/>
      <c r="N176" s="190"/>
      <c r="O176" s="62"/>
      <c r="P176" s="62"/>
      <c r="Q176" s="62"/>
      <c r="R176" s="62"/>
      <c r="S176" s="62"/>
      <c r="T176" s="63"/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T176" s="17" t="s">
        <v>151</v>
      </c>
      <c r="AU176" s="17" t="s">
        <v>82</v>
      </c>
    </row>
    <row r="177" spans="1:65" s="13" customFormat="1" ht="10.199999999999999">
      <c r="B177" s="191"/>
      <c r="C177" s="192"/>
      <c r="D177" s="187" t="s">
        <v>153</v>
      </c>
      <c r="E177" s="193" t="s">
        <v>26</v>
      </c>
      <c r="F177" s="194" t="s">
        <v>523</v>
      </c>
      <c r="G177" s="192"/>
      <c r="H177" s="193" t="s">
        <v>26</v>
      </c>
      <c r="I177" s="192"/>
      <c r="J177" s="192"/>
      <c r="K177" s="192"/>
      <c r="L177" s="195"/>
      <c r="M177" s="196"/>
      <c r="N177" s="197"/>
      <c r="O177" s="197"/>
      <c r="P177" s="197"/>
      <c r="Q177" s="197"/>
      <c r="R177" s="197"/>
      <c r="S177" s="197"/>
      <c r="T177" s="198"/>
      <c r="AT177" s="199" t="s">
        <v>153</v>
      </c>
      <c r="AU177" s="199" t="s">
        <v>82</v>
      </c>
      <c r="AV177" s="13" t="s">
        <v>80</v>
      </c>
      <c r="AW177" s="13" t="s">
        <v>33</v>
      </c>
      <c r="AX177" s="13" t="s">
        <v>72</v>
      </c>
      <c r="AY177" s="199" t="s">
        <v>142</v>
      </c>
    </row>
    <row r="178" spans="1:65" s="14" customFormat="1" ht="10.199999999999999">
      <c r="B178" s="200"/>
      <c r="C178" s="201"/>
      <c r="D178" s="187" t="s">
        <v>153</v>
      </c>
      <c r="E178" s="202" t="s">
        <v>26</v>
      </c>
      <c r="F178" s="203" t="s">
        <v>524</v>
      </c>
      <c r="G178" s="201"/>
      <c r="H178" s="204">
        <v>2.31</v>
      </c>
      <c r="I178" s="201"/>
      <c r="J178" s="201"/>
      <c r="K178" s="201"/>
      <c r="L178" s="205"/>
      <c r="M178" s="206"/>
      <c r="N178" s="207"/>
      <c r="O178" s="207"/>
      <c r="P178" s="207"/>
      <c r="Q178" s="207"/>
      <c r="R178" s="207"/>
      <c r="S178" s="207"/>
      <c r="T178" s="208"/>
      <c r="AT178" s="209" t="s">
        <v>153</v>
      </c>
      <c r="AU178" s="209" t="s">
        <v>82</v>
      </c>
      <c r="AV178" s="14" t="s">
        <v>82</v>
      </c>
      <c r="AW178" s="14" t="s">
        <v>33</v>
      </c>
      <c r="AX178" s="14" t="s">
        <v>80</v>
      </c>
      <c r="AY178" s="209" t="s">
        <v>142</v>
      </c>
    </row>
    <row r="179" spans="1:65" s="2" customFormat="1" ht="16.5" customHeight="1">
      <c r="A179" s="31"/>
      <c r="B179" s="32"/>
      <c r="C179" s="175" t="s">
        <v>300</v>
      </c>
      <c r="D179" s="175" t="s">
        <v>144</v>
      </c>
      <c r="E179" s="176" t="s">
        <v>220</v>
      </c>
      <c r="F179" s="177" t="s">
        <v>221</v>
      </c>
      <c r="G179" s="178" t="s">
        <v>147</v>
      </c>
      <c r="H179" s="179">
        <v>31.992999999999999</v>
      </c>
      <c r="I179" s="180">
        <v>21.8</v>
      </c>
      <c r="J179" s="180">
        <f>ROUND(I179*H179,2)</f>
        <v>697.45</v>
      </c>
      <c r="K179" s="177" t="s">
        <v>148</v>
      </c>
      <c r="L179" s="36"/>
      <c r="M179" s="181" t="s">
        <v>26</v>
      </c>
      <c r="N179" s="182" t="s">
        <v>45</v>
      </c>
      <c r="O179" s="183">
        <v>3.1E-2</v>
      </c>
      <c r="P179" s="183">
        <f>O179*H179</f>
        <v>0.99178299999999997</v>
      </c>
      <c r="Q179" s="183">
        <v>0</v>
      </c>
      <c r="R179" s="183">
        <f>Q179*H179</f>
        <v>0</v>
      </c>
      <c r="S179" s="183">
        <v>0</v>
      </c>
      <c r="T179" s="184">
        <f>S179*H179</f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185" t="s">
        <v>149</v>
      </c>
      <c r="AT179" s="185" t="s">
        <v>144</v>
      </c>
      <c r="AU179" s="185" t="s">
        <v>82</v>
      </c>
      <c r="AY179" s="17" t="s">
        <v>142</v>
      </c>
      <c r="BE179" s="186">
        <f>IF(N179="základní",J179,0)</f>
        <v>0</v>
      </c>
      <c r="BF179" s="186">
        <f>IF(N179="snížená",J179,0)</f>
        <v>0</v>
      </c>
      <c r="BG179" s="186">
        <f>IF(N179="zákl. přenesená",J179,0)</f>
        <v>697.45</v>
      </c>
      <c r="BH179" s="186">
        <f>IF(N179="sníž. přenesená",J179,0)</f>
        <v>0</v>
      </c>
      <c r="BI179" s="186">
        <f>IF(N179="nulová",J179,0)</f>
        <v>0</v>
      </c>
      <c r="BJ179" s="17" t="s">
        <v>149</v>
      </c>
      <c r="BK179" s="186">
        <f>ROUND(I179*H179,2)</f>
        <v>697.45</v>
      </c>
      <c r="BL179" s="17" t="s">
        <v>149</v>
      </c>
      <c r="BM179" s="185" t="s">
        <v>222</v>
      </c>
    </row>
    <row r="180" spans="1:65" s="2" customFormat="1" ht="10.199999999999999">
      <c r="A180" s="31"/>
      <c r="B180" s="32"/>
      <c r="C180" s="33"/>
      <c r="D180" s="187" t="s">
        <v>151</v>
      </c>
      <c r="E180" s="33"/>
      <c r="F180" s="188" t="s">
        <v>223</v>
      </c>
      <c r="G180" s="33"/>
      <c r="H180" s="33"/>
      <c r="I180" s="33"/>
      <c r="J180" s="33"/>
      <c r="K180" s="33"/>
      <c r="L180" s="36"/>
      <c r="M180" s="189"/>
      <c r="N180" s="190"/>
      <c r="O180" s="62"/>
      <c r="P180" s="62"/>
      <c r="Q180" s="62"/>
      <c r="R180" s="62"/>
      <c r="S180" s="62"/>
      <c r="T180" s="63"/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T180" s="17" t="s">
        <v>151</v>
      </c>
      <c r="AU180" s="17" t="s">
        <v>82</v>
      </c>
    </row>
    <row r="181" spans="1:65" s="13" customFormat="1" ht="10.199999999999999">
      <c r="B181" s="191"/>
      <c r="C181" s="192"/>
      <c r="D181" s="187" t="s">
        <v>153</v>
      </c>
      <c r="E181" s="193" t="s">
        <v>26</v>
      </c>
      <c r="F181" s="194" t="s">
        <v>525</v>
      </c>
      <c r="G181" s="192"/>
      <c r="H181" s="193" t="s">
        <v>26</v>
      </c>
      <c r="I181" s="192"/>
      <c r="J181" s="192"/>
      <c r="K181" s="192"/>
      <c r="L181" s="195"/>
      <c r="M181" s="196"/>
      <c r="N181" s="197"/>
      <c r="O181" s="197"/>
      <c r="P181" s="197"/>
      <c r="Q181" s="197"/>
      <c r="R181" s="197"/>
      <c r="S181" s="197"/>
      <c r="T181" s="198"/>
      <c r="AT181" s="199" t="s">
        <v>153</v>
      </c>
      <c r="AU181" s="199" t="s">
        <v>82</v>
      </c>
      <c r="AV181" s="13" t="s">
        <v>80</v>
      </c>
      <c r="AW181" s="13" t="s">
        <v>33</v>
      </c>
      <c r="AX181" s="13" t="s">
        <v>72</v>
      </c>
      <c r="AY181" s="199" t="s">
        <v>142</v>
      </c>
    </row>
    <row r="182" spans="1:65" s="13" customFormat="1" ht="10.199999999999999">
      <c r="B182" s="191"/>
      <c r="C182" s="192"/>
      <c r="D182" s="187" t="s">
        <v>153</v>
      </c>
      <c r="E182" s="193" t="s">
        <v>26</v>
      </c>
      <c r="F182" s="194" t="s">
        <v>202</v>
      </c>
      <c r="G182" s="192"/>
      <c r="H182" s="193" t="s">
        <v>26</v>
      </c>
      <c r="I182" s="192"/>
      <c r="J182" s="192"/>
      <c r="K182" s="192"/>
      <c r="L182" s="195"/>
      <c r="M182" s="196"/>
      <c r="N182" s="197"/>
      <c r="O182" s="197"/>
      <c r="P182" s="197"/>
      <c r="Q182" s="197"/>
      <c r="R182" s="197"/>
      <c r="S182" s="197"/>
      <c r="T182" s="198"/>
      <c r="AT182" s="199" t="s">
        <v>153</v>
      </c>
      <c r="AU182" s="199" t="s">
        <v>82</v>
      </c>
      <c r="AV182" s="13" t="s">
        <v>80</v>
      </c>
      <c r="AW182" s="13" t="s">
        <v>33</v>
      </c>
      <c r="AX182" s="13" t="s">
        <v>72</v>
      </c>
      <c r="AY182" s="199" t="s">
        <v>142</v>
      </c>
    </row>
    <row r="183" spans="1:65" s="13" customFormat="1" ht="10.199999999999999">
      <c r="B183" s="191"/>
      <c r="C183" s="192"/>
      <c r="D183" s="187" t="s">
        <v>153</v>
      </c>
      <c r="E183" s="193" t="s">
        <v>26</v>
      </c>
      <c r="F183" s="194" t="s">
        <v>526</v>
      </c>
      <c r="G183" s="192"/>
      <c r="H183" s="193" t="s">
        <v>26</v>
      </c>
      <c r="I183" s="192"/>
      <c r="J183" s="192"/>
      <c r="K183" s="192"/>
      <c r="L183" s="195"/>
      <c r="M183" s="196"/>
      <c r="N183" s="197"/>
      <c r="O183" s="197"/>
      <c r="P183" s="197"/>
      <c r="Q183" s="197"/>
      <c r="R183" s="197"/>
      <c r="S183" s="197"/>
      <c r="T183" s="198"/>
      <c r="AT183" s="199" t="s">
        <v>153</v>
      </c>
      <c r="AU183" s="199" t="s">
        <v>82</v>
      </c>
      <c r="AV183" s="13" t="s">
        <v>80</v>
      </c>
      <c r="AW183" s="13" t="s">
        <v>33</v>
      </c>
      <c r="AX183" s="13" t="s">
        <v>72</v>
      </c>
      <c r="AY183" s="199" t="s">
        <v>142</v>
      </c>
    </row>
    <row r="184" spans="1:65" s="14" customFormat="1" ht="10.199999999999999">
      <c r="B184" s="200"/>
      <c r="C184" s="201"/>
      <c r="D184" s="187" t="s">
        <v>153</v>
      </c>
      <c r="E184" s="202" t="s">
        <v>26</v>
      </c>
      <c r="F184" s="203" t="s">
        <v>472</v>
      </c>
      <c r="G184" s="201"/>
      <c r="H184" s="204">
        <v>3.444</v>
      </c>
      <c r="I184" s="201"/>
      <c r="J184" s="201"/>
      <c r="K184" s="201"/>
      <c r="L184" s="205"/>
      <c r="M184" s="206"/>
      <c r="N184" s="207"/>
      <c r="O184" s="207"/>
      <c r="P184" s="207"/>
      <c r="Q184" s="207"/>
      <c r="R184" s="207"/>
      <c r="S184" s="207"/>
      <c r="T184" s="208"/>
      <c r="AT184" s="209" t="s">
        <v>153</v>
      </c>
      <c r="AU184" s="209" t="s">
        <v>82</v>
      </c>
      <c r="AV184" s="14" t="s">
        <v>82</v>
      </c>
      <c r="AW184" s="14" t="s">
        <v>33</v>
      </c>
      <c r="AX184" s="14" t="s">
        <v>72</v>
      </c>
      <c r="AY184" s="209" t="s">
        <v>142</v>
      </c>
    </row>
    <row r="185" spans="1:65" s="13" customFormat="1" ht="10.199999999999999">
      <c r="B185" s="191"/>
      <c r="C185" s="192"/>
      <c r="D185" s="187" t="s">
        <v>153</v>
      </c>
      <c r="E185" s="193" t="s">
        <v>26</v>
      </c>
      <c r="F185" s="194" t="s">
        <v>527</v>
      </c>
      <c r="G185" s="192"/>
      <c r="H185" s="193" t="s">
        <v>26</v>
      </c>
      <c r="I185" s="192"/>
      <c r="J185" s="192"/>
      <c r="K185" s="192"/>
      <c r="L185" s="195"/>
      <c r="M185" s="196"/>
      <c r="N185" s="197"/>
      <c r="O185" s="197"/>
      <c r="P185" s="197"/>
      <c r="Q185" s="197"/>
      <c r="R185" s="197"/>
      <c r="S185" s="197"/>
      <c r="T185" s="198"/>
      <c r="AT185" s="199" t="s">
        <v>153</v>
      </c>
      <c r="AU185" s="199" t="s">
        <v>82</v>
      </c>
      <c r="AV185" s="13" t="s">
        <v>80</v>
      </c>
      <c r="AW185" s="13" t="s">
        <v>33</v>
      </c>
      <c r="AX185" s="13" t="s">
        <v>72</v>
      </c>
      <c r="AY185" s="199" t="s">
        <v>142</v>
      </c>
    </row>
    <row r="186" spans="1:65" s="14" customFormat="1" ht="10.199999999999999">
      <c r="B186" s="200"/>
      <c r="C186" s="201"/>
      <c r="D186" s="187" t="s">
        <v>153</v>
      </c>
      <c r="E186" s="202" t="s">
        <v>26</v>
      </c>
      <c r="F186" s="203" t="s">
        <v>528</v>
      </c>
      <c r="G186" s="201"/>
      <c r="H186" s="204">
        <v>30.565999999999999</v>
      </c>
      <c r="I186" s="201"/>
      <c r="J186" s="201"/>
      <c r="K186" s="201"/>
      <c r="L186" s="205"/>
      <c r="M186" s="206"/>
      <c r="N186" s="207"/>
      <c r="O186" s="207"/>
      <c r="P186" s="207"/>
      <c r="Q186" s="207"/>
      <c r="R186" s="207"/>
      <c r="S186" s="207"/>
      <c r="T186" s="208"/>
      <c r="AT186" s="209" t="s">
        <v>153</v>
      </c>
      <c r="AU186" s="209" t="s">
        <v>82</v>
      </c>
      <c r="AV186" s="14" t="s">
        <v>82</v>
      </c>
      <c r="AW186" s="14" t="s">
        <v>33</v>
      </c>
      <c r="AX186" s="14" t="s">
        <v>72</v>
      </c>
      <c r="AY186" s="209" t="s">
        <v>142</v>
      </c>
    </row>
    <row r="187" spans="1:65" s="13" customFormat="1" ht="10.199999999999999">
      <c r="B187" s="191"/>
      <c r="C187" s="192"/>
      <c r="D187" s="187" t="s">
        <v>153</v>
      </c>
      <c r="E187" s="193" t="s">
        <v>26</v>
      </c>
      <c r="F187" s="194" t="s">
        <v>529</v>
      </c>
      <c r="G187" s="192"/>
      <c r="H187" s="193" t="s">
        <v>26</v>
      </c>
      <c r="I187" s="192"/>
      <c r="J187" s="192"/>
      <c r="K187" s="192"/>
      <c r="L187" s="195"/>
      <c r="M187" s="196"/>
      <c r="N187" s="197"/>
      <c r="O187" s="197"/>
      <c r="P187" s="197"/>
      <c r="Q187" s="197"/>
      <c r="R187" s="197"/>
      <c r="S187" s="197"/>
      <c r="T187" s="198"/>
      <c r="AT187" s="199" t="s">
        <v>153</v>
      </c>
      <c r="AU187" s="199" t="s">
        <v>82</v>
      </c>
      <c r="AV187" s="13" t="s">
        <v>80</v>
      </c>
      <c r="AW187" s="13" t="s">
        <v>33</v>
      </c>
      <c r="AX187" s="13" t="s">
        <v>72</v>
      </c>
      <c r="AY187" s="199" t="s">
        <v>142</v>
      </c>
    </row>
    <row r="188" spans="1:65" s="14" customFormat="1" ht="10.199999999999999">
      <c r="B188" s="200"/>
      <c r="C188" s="201"/>
      <c r="D188" s="187" t="s">
        <v>153</v>
      </c>
      <c r="E188" s="202" t="s">
        <v>26</v>
      </c>
      <c r="F188" s="203" t="s">
        <v>513</v>
      </c>
      <c r="G188" s="201"/>
      <c r="H188" s="204">
        <v>0.29299999999999998</v>
      </c>
      <c r="I188" s="201"/>
      <c r="J188" s="201"/>
      <c r="K188" s="201"/>
      <c r="L188" s="205"/>
      <c r="M188" s="206"/>
      <c r="N188" s="207"/>
      <c r="O188" s="207"/>
      <c r="P188" s="207"/>
      <c r="Q188" s="207"/>
      <c r="R188" s="207"/>
      <c r="S188" s="207"/>
      <c r="T188" s="208"/>
      <c r="AT188" s="209" t="s">
        <v>153</v>
      </c>
      <c r="AU188" s="209" t="s">
        <v>82</v>
      </c>
      <c r="AV188" s="14" t="s">
        <v>82</v>
      </c>
      <c r="AW188" s="14" t="s">
        <v>33</v>
      </c>
      <c r="AX188" s="14" t="s">
        <v>72</v>
      </c>
      <c r="AY188" s="209" t="s">
        <v>142</v>
      </c>
    </row>
    <row r="189" spans="1:65" s="13" customFormat="1" ht="10.199999999999999">
      <c r="B189" s="191"/>
      <c r="C189" s="192"/>
      <c r="D189" s="187" t="s">
        <v>153</v>
      </c>
      <c r="E189" s="193" t="s">
        <v>26</v>
      </c>
      <c r="F189" s="194" t="s">
        <v>514</v>
      </c>
      <c r="G189" s="192"/>
      <c r="H189" s="193" t="s">
        <v>26</v>
      </c>
      <c r="I189" s="192"/>
      <c r="J189" s="192"/>
      <c r="K189" s="192"/>
      <c r="L189" s="195"/>
      <c r="M189" s="196"/>
      <c r="N189" s="197"/>
      <c r="O189" s="197"/>
      <c r="P189" s="197"/>
      <c r="Q189" s="197"/>
      <c r="R189" s="197"/>
      <c r="S189" s="197"/>
      <c r="T189" s="198"/>
      <c r="AT189" s="199" t="s">
        <v>153</v>
      </c>
      <c r="AU189" s="199" t="s">
        <v>82</v>
      </c>
      <c r="AV189" s="13" t="s">
        <v>80</v>
      </c>
      <c r="AW189" s="13" t="s">
        <v>33</v>
      </c>
      <c r="AX189" s="13" t="s">
        <v>72</v>
      </c>
      <c r="AY189" s="199" t="s">
        <v>142</v>
      </c>
    </row>
    <row r="190" spans="1:65" s="14" customFormat="1" ht="10.199999999999999">
      <c r="B190" s="200"/>
      <c r="C190" s="201"/>
      <c r="D190" s="187" t="s">
        <v>153</v>
      </c>
      <c r="E190" s="202" t="s">
        <v>26</v>
      </c>
      <c r="F190" s="203" t="s">
        <v>515</v>
      </c>
      <c r="G190" s="201"/>
      <c r="H190" s="204">
        <v>-2.31</v>
      </c>
      <c r="I190" s="201"/>
      <c r="J190" s="201"/>
      <c r="K190" s="201"/>
      <c r="L190" s="205"/>
      <c r="M190" s="206"/>
      <c r="N190" s="207"/>
      <c r="O190" s="207"/>
      <c r="P190" s="207"/>
      <c r="Q190" s="207"/>
      <c r="R190" s="207"/>
      <c r="S190" s="207"/>
      <c r="T190" s="208"/>
      <c r="AT190" s="209" t="s">
        <v>153</v>
      </c>
      <c r="AU190" s="209" t="s">
        <v>82</v>
      </c>
      <c r="AV190" s="14" t="s">
        <v>82</v>
      </c>
      <c r="AW190" s="14" t="s">
        <v>33</v>
      </c>
      <c r="AX190" s="14" t="s">
        <v>72</v>
      </c>
      <c r="AY190" s="209" t="s">
        <v>142</v>
      </c>
    </row>
    <row r="191" spans="1:65" s="15" customFormat="1" ht="10.199999999999999">
      <c r="B191" s="210"/>
      <c r="C191" s="211"/>
      <c r="D191" s="187" t="s">
        <v>153</v>
      </c>
      <c r="E191" s="212" t="s">
        <v>26</v>
      </c>
      <c r="F191" s="213" t="s">
        <v>177</v>
      </c>
      <c r="G191" s="211"/>
      <c r="H191" s="214">
        <v>31.992999999999999</v>
      </c>
      <c r="I191" s="211"/>
      <c r="J191" s="211"/>
      <c r="K191" s="211"/>
      <c r="L191" s="215"/>
      <c r="M191" s="216"/>
      <c r="N191" s="217"/>
      <c r="O191" s="217"/>
      <c r="P191" s="217"/>
      <c r="Q191" s="217"/>
      <c r="R191" s="217"/>
      <c r="S191" s="217"/>
      <c r="T191" s="218"/>
      <c r="AT191" s="219" t="s">
        <v>153</v>
      </c>
      <c r="AU191" s="219" t="s">
        <v>82</v>
      </c>
      <c r="AV191" s="15" t="s">
        <v>149</v>
      </c>
      <c r="AW191" s="15" t="s">
        <v>33</v>
      </c>
      <c r="AX191" s="15" t="s">
        <v>80</v>
      </c>
      <c r="AY191" s="219" t="s">
        <v>142</v>
      </c>
    </row>
    <row r="192" spans="1:65" s="2" customFormat="1" ht="16.5" customHeight="1">
      <c r="A192" s="31"/>
      <c r="B192" s="32"/>
      <c r="C192" s="175" t="s">
        <v>7</v>
      </c>
      <c r="D192" s="175" t="s">
        <v>144</v>
      </c>
      <c r="E192" s="176" t="s">
        <v>530</v>
      </c>
      <c r="F192" s="177" t="s">
        <v>531</v>
      </c>
      <c r="G192" s="178" t="s">
        <v>235</v>
      </c>
      <c r="H192" s="179">
        <v>172.6</v>
      </c>
      <c r="I192" s="180">
        <v>50.4</v>
      </c>
      <c r="J192" s="180">
        <f>ROUND(I192*H192,2)</f>
        <v>8699.0400000000009</v>
      </c>
      <c r="K192" s="177" t="s">
        <v>148</v>
      </c>
      <c r="L192" s="36"/>
      <c r="M192" s="181" t="s">
        <v>26</v>
      </c>
      <c r="N192" s="182" t="s">
        <v>45</v>
      </c>
      <c r="O192" s="183">
        <v>0.19</v>
      </c>
      <c r="P192" s="183">
        <f>O192*H192</f>
        <v>32.793999999999997</v>
      </c>
      <c r="Q192" s="183">
        <v>0</v>
      </c>
      <c r="R192" s="183">
        <f>Q192*H192</f>
        <v>0</v>
      </c>
      <c r="S192" s="183">
        <v>0</v>
      </c>
      <c r="T192" s="184">
        <f>S192*H192</f>
        <v>0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185" t="s">
        <v>149</v>
      </c>
      <c r="AT192" s="185" t="s">
        <v>144</v>
      </c>
      <c r="AU192" s="185" t="s">
        <v>82</v>
      </c>
      <c r="AY192" s="17" t="s">
        <v>142</v>
      </c>
      <c r="BE192" s="186">
        <f>IF(N192="základní",J192,0)</f>
        <v>0</v>
      </c>
      <c r="BF192" s="186">
        <f>IF(N192="snížená",J192,0)</f>
        <v>0</v>
      </c>
      <c r="BG192" s="186">
        <f>IF(N192="zákl. přenesená",J192,0)</f>
        <v>8699.0400000000009</v>
      </c>
      <c r="BH192" s="186">
        <f>IF(N192="sníž. přenesená",J192,0)</f>
        <v>0</v>
      </c>
      <c r="BI192" s="186">
        <f>IF(N192="nulová",J192,0)</f>
        <v>0</v>
      </c>
      <c r="BJ192" s="17" t="s">
        <v>149</v>
      </c>
      <c r="BK192" s="186">
        <f>ROUND(I192*H192,2)</f>
        <v>8699.0400000000009</v>
      </c>
      <c r="BL192" s="17" t="s">
        <v>149</v>
      </c>
      <c r="BM192" s="185" t="s">
        <v>236</v>
      </c>
    </row>
    <row r="193" spans="1:65" s="2" customFormat="1" ht="10.199999999999999">
      <c r="A193" s="31"/>
      <c r="B193" s="32"/>
      <c r="C193" s="33"/>
      <c r="D193" s="187" t="s">
        <v>151</v>
      </c>
      <c r="E193" s="33"/>
      <c r="F193" s="188" t="s">
        <v>532</v>
      </c>
      <c r="G193" s="33"/>
      <c r="H193" s="33"/>
      <c r="I193" s="33"/>
      <c r="J193" s="33"/>
      <c r="K193" s="33"/>
      <c r="L193" s="36"/>
      <c r="M193" s="189"/>
      <c r="N193" s="190"/>
      <c r="O193" s="62"/>
      <c r="P193" s="62"/>
      <c r="Q193" s="62"/>
      <c r="R193" s="62"/>
      <c r="S193" s="62"/>
      <c r="T193" s="63"/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T193" s="17" t="s">
        <v>151</v>
      </c>
      <c r="AU193" s="17" t="s">
        <v>82</v>
      </c>
    </row>
    <row r="194" spans="1:65" s="13" customFormat="1" ht="10.199999999999999">
      <c r="B194" s="191"/>
      <c r="C194" s="192"/>
      <c r="D194" s="187" t="s">
        <v>153</v>
      </c>
      <c r="E194" s="193" t="s">
        <v>26</v>
      </c>
      <c r="F194" s="194" t="s">
        <v>533</v>
      </c>
      <c r="G194" s="192"/>
      <c r="H194" s="193" t="s">
        <v>26</v>
      </c>
      <c r="I194" s="192"/>
      <c r="J194" s="192"/>
      <c r="K194" s="192"/>
      <c r="L194" s="195"/>
      <c r="M194" s="196"/>
      <c r="N194" s="197"/>
      <c r="O194" s="197"/>
      <c r="P194" s="197"/>
      <c r="Q194" s="197"/>
      <c r="R194" s="197"/>
      <c r="S194" s="197"/>
      <c r="T194" s="198"/>
      <c r="AT194" s="199" t="s">
        <v>153</v>
      </c>
      <c r="AU194" s="199" t="s">
        <v>82</v>
      </c>
      <c r="AV194" s="13" t="s">
        <v>80</v>
      </c>
      <c r="AW194" s="13" t="s">
        <v>33</v>
      </c>
      <c r="AX194" s="13" t="s">
        <v>72</v>
      </c>
      <c r="AY194" s="199" t="s">
        <v>142</v>
      </c>
    </row>
    <row r="195" spans="1:65" s="13" customFormat="1" ht="10.199999999999999">
      <c r="B195" s="191"/>
      <c r="C195" s="192"/>
      <c r="D195" s="187" t="s">
        <v>153</v>
      </c>
      <c r="E195" s="193" t="s">
        <v>26</v>
      </c>
      <c r="F195" s="194" t="s">
        <v>534</v>
      </c>
      <c r="G195" s="192"/>
      <c r="H195" s="193" t="s">
        <v>26</v>
      </c>
      <c r="I195" s="192"/>
      <c r="J195" s="192"/>
      <c r="K195" s="192"/>
      <c r="L195" s="195"/>
      <c r="M195" s="196"/>
      <c r="N195" s="197"/>
      <c r="O195" s="197"/>
      <c r="P195" s="197"/>
      <c r="Q195" s="197"/>
      <c r="R195" s="197"/>
      <c r="S195" s="197"/>
      <c r="T195" s="198"/>
      <c r="AT195" s="199" t="s">
        <v>153</v>
      </c>
      <c r="AU195" s="199" t="s">
        <v>82</v>
      </c>
      <c r="AV195" s="13" t="s">
        <v>80</v>
      </c>
      <c r="AW195" s="13" t="s">
        <v>33</v>
      </c>
      <c r="AX195" s="13" t="s">
        <v>72</v>
      </c>
      <c r="AY195" s="199" t="s">
        <v>142</v>
      </c>
    </row>
    <row r="196" spans="1:65" s="14" customFormat="1" ht="10.199999999999999">
      <c r="B196" s="200"/>
      <c r="C196" s="201"/>
      <c r="D196" s="187" t="s">
        <v>153</v>
      </c>
      <c r="E196" s="202" t="s">
        <v>26</v>
      </c>
      <c r="F196" s="203" t="s">
        <v>535</v>
      </c>
      <c r="G196" s="201"/>
      <c r="H196" s="204">
        <v>172.6</v>
      </c>
      <c r="I196" s="201"/>
      <c r="J196" s="201"/>
      <c r="K196" s="201"/>
      <c r="L196" s="205"/>
      <c r="M196" s="206"/>
      <c r="N196" s="207"/>
      <c r="O196" s="207"/>
      <c r="P196" s="207"/>
      <c r="Q196" s="207"/>
      <c r="R196" s="207"/>
      <c r="S196" s="207"/>
      <c r="T196" s="208"/>
      <c r="AT196" s="209" t="s">
        <v>153</v>
      </c>
      <c r="AU196" s="209" t="s">
        <v>82</v>
      </c>
      <c r="AV196" s="14" t="s">
        <v>82</v>
      </c>
      <c r="AW196" s="14" t="s">
        <v>33</v>
      </c>
      <c r="AX196" s="14" t="s">
        <v>80</v>
      </c>
      <c r="AY196" s="209" t="s">
        <v>142</v>
      </c>
    </row>
    <row r="197" spans="1:65" s="2" customFormat="1" ht="16.5" customHeight="1">
      <c r="A197" s="31"/>
      <c r="B197" s="32"/>
      <c r="C197" s="175" t="s">
        <v>313</v>
      </c>
      <c r="D197" s="175" t="s">
        <v>144</v>
      </c>
      <c r="E197" s="176" t="s">
        <v>248</v>
      </c>
      <c r="F197" s="177" t="s">
        <v>249</v>
      </c>
      <c r="G197" s="178" t="s">
        <v>235</v>
      </c>
      <c r="H197" s="179">
        <v>20.364000000000001</v>
      </c>
      <c r="I197" s="180">
        <v>11.4</v>
      </c>
      <c r="J197" s="180">
        <f>ROUND(I197*H197,2)</f>
        <v>232.15</v>
      </c>
      <c r="K197" s="177" t="s">
        <v>148</v>
      </c>
      <c r="L197" s="36"/>
      <c r="M197" s="181" t="s">
        <v>26</v>
      </c>
      <c r="N197" s="182" t="s">
        <v>45</v>
      </c>
      <c r="O197" s="183">
        <v>1.7999999999999999E-2</v>
      </c>
      <c r="P197" s="183">
        <f>O197*H197</f>
        <v>0.36655199999999999</v>
      </c>
      <c r="Q197" s="183">
        <v>0</v>
      </c>
      <c r="R197" s="183">
        <f>Q197*H197</f>
        <v>0</v>
      </c>
      <c r="S197" s="183">
        <v>0</v>
      </c>
      <c r="T197" s="184">
        <f>S197*H197</f>
        <v>0</v>
      </c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R197" s="185" t="s">
        <v>149</v>
      </c>
      <c r="AT197" s="185" t="s">
        <v>144</v>
      </c>
      <c r="AU197" s="185" t="s">
        <v>82</v>
      </c>
      <c r="AY197" s="17" t="s">
        <v>142</v>
      </c>
      <c r="BE197" s="186">
        <f>IF(N197="základní",J197,0)</f>
        <v>0</v>
      </c>
      <c r="BF197" s="186">
        <f>IF(N197="snížená",J197,0)</f>
        <v>0</v>
      </c>
      <c r="BG197" s="186">
        <f>IF(N197="zákl. přenesená",J197,0)</f>
        <v>232.15</v>
      </c>
      <c r="BH197" s="186">
        <f>IF(N197="sníž. přenesená",J197,0)</f>
        <v>0</v>
      </c>
      <c r="BI197" s="186">
        <f>IF(N197="nulová",J197,0)</f>
        <v>0</v>
      </c>
      <c r="BJ197" s="17" t="s">
        <v>149</v>
      </c>
      <c r="BK197" s="186">
        <f>ROUND(I197*H197,2)</f>
        <v>232.15</v>
      </c>
      <c r="BL197" s="17" t="s">
        <v>149</v>
      </c>
      <c r="BM197" s="185" t="s">
        <v>250</v>
      </c>
    </row>
    <row r="198" spans="1:65" s="2" customFormat="1" ht="10.199999999999999">
      <c r="A198" s="31"/>
      <c r="B198" s="32"/>
      <c r="C198" s="33"/>
      <c r="D198" s="187" t="s">
        <v>151</v>
      </c>
      <c r="E198" s="33"/>
      <c r="F198" s="188" t="s">
        <v>251</v>
      </c>
      <c r="G198" s="33"/>
      <c r="H198" s="33"/>
      <c r="I198" s="33"/>
      <c r="J198" s="33"/>
      <c r="K198" s="33"/>
      <c r="L198" s="36"/>
      <c r="M198" s="189"/>
      <c r="N198" s="190"/>
      <c r="O198" s="62"/>
      <c r="P198" s="62"/>
      <c r="Q198" s="62"/>
      <c r="R198" s="62"/>
      <c r="S198" s="62"/>
      <c r="T198" s="63"/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T198" s="17" t="s">
        <v>151</v>
      </c>
      <c r="AU198" s="17" t="s">
        <v>82</v>
      </c>
    </row>
    <row r="199" spans="1:65" s="13" customFormat="1" ht="10.199999999999999">
      <c r="B199" s="191"/>
      <c r="C199" s="192"/>
      <c r="D199" s="187" t="s">
        <v>153</v>
      </c>
      <c r="E199" s="193" t="s">
        <v>26</v>
      </c>
      <c r="F199" s="194" t="s">
        <v>525</v>
      </c>
      <c r="G199" s="192"/>
      <c r="H199" s="193" t="s">
        <v>26</v>
      </c>
      <c r="I199" s="192"/>
      <c r="J199" s="192"/>
      <c r="K199" s="192"/>
      <c r="L199" s="195"/>
      <c r="M199" s="196"/>
      <c r="N199" s="197"/>
      <c r="O199" s="197"/>
      <c r="P199" s="197"/>
      <c r="Q199" s="197"/>
      <c r="R199" s="197"/>
      <c r="S199" s="197"/>
      <c r="T199" s="198"/>
      <c r="AT199" s="199" t="s">
        <v>153</v>
      </c>
      <c r="AU199" s="199" t="s">
        <v>82</v>
      </c>
      <c r="AV199" s="13" t="s">
        <v>80</v>
      </c>
      <c r="AW199" s="13" t="s">
        <v>33</v>
      </c>
      <c r="AX199" s="13" t="s">
        <v>72</v>
      </c>
      <c r="AY199" s="199" t="s">
        <v>142</v>
      </c>
    </row>
    <row r="200" spans="1:65" s="13" customFormat="1" ht="10.199999999999999">
      <c r="B200" s="191"/>
      <c r="C200" s="192"/>
      <c r="D200" s="187" t="s">
        <v>153</v>
      </c>
      <c r="E200" s="193" t="s">
        <v>26</v>
      </c>
      <c r="F200" s="194" t="s">
        <v>536</v>
      </c>
      <c r="G200" s="192"/>
      <c r="H200" s="193" t="s">
        <v>26</v>
      </c>
      <c r="I200" s="192"/>
      <c r="J200" s="192"/>
      <c r="K200" s="192"/>
      <c r="L200" s="195"/>
      <c r="M200" s="196"/>
      <c r="N200" s="197"/>
      <c r="O200" s="197"/>
      <c r="P200" s="197"/>
      <c r="Q200" s="197"/>
      <c r="R200" s="197"/>
      <c r="S200" s="197"/>
      <c r="T200" s="198"/>
      <c r="AT200" s="199" t="s">
        <v>153</v>
      </c>
      <c r="AU200" s="199" t="s">
        <v>82</v>
      </c>
      <c r="AV200" s="13" t="s">
        <v>80</v>
      </c>
      <c r="AW200" s="13" t="s">
        <v>33</v>
      </c>
      <c r="AX200" s="13" t="s">
        <v>72</v>
      </c>
      <c r="AY200" s="199" t="s">
        <v>142</v>
      </c>
    </row>
    <row r="201" spans="1:65" s="14" customFormat="1" ht="10.199999999999999">
      <c r="B201" s="200"/>
      <c r="C201" s="201"/>
      <c r="D201" s="187" t="s">
        <v>153</v>
      </c>
      <c r="E201" s="202" t="s">
        <v>26</v>
      </c>
      <c r="F201" s="203" t="s">
        <v>537</v>
      </c>
      <c r="G201" s="201"/>
      <c r="H201" s="204">
        <v>20.364000000000001</v>
      </c>
      <c r="I201" s="201"/>
      <c r="J201" s="201"/>
      <c r="K201" s="201"/>
      <c r="L201" s="205"/>
      <c r="M201" s="206"/>
      <c r="N201" s="207"/>
      <c r="O201" s="207"/>
      <c r="P201" s="207"/>
      <c r="Q201" s="207"/>
      <c r="R201" s="207"/>
      <c r="S201" s="207"/>
      <c r="T201" s="208"/>
      <c r="AT201" s="209" t="s">
        <v>153</v>
      </c>
      <c r="AU201" s="209" t="s">
        <v>82</v>
      </c>
      <c r="AV201" s="14" t="s">
        <v>82</v>
      </c>
      <c r="AW201" s="14" t="s">
        <v>33</v>
      </c>
      <c r="AX201" s="14" t="s">
        <v>80</v>
      </c>
      <c r="AY201" s="209" t="s">
        <v>142</v>
      </c>
    </row>
    <row r="202" spans="1:65" s="2" customFormat="1" ht="16.5" customHeight="1">
      <c r="A202" s="31"/>
      <c r="B202" s="32"/>
      <c r="C202" s="175" t="s">
        <v>318</v>
      </c>
      <c r="D202" s="175" t="s">
        <v>144</v>
      </c>
      <c r="E202" s="176" t="s">
        <v>257</v>
      </c>
      <c r="F202" s="177" t="s">
        <v>258</v>
      </c>
      <c r="G202" s="178" t="s">
        <v>235</v>
      </c>
      <c r="H202" s="179">
        <v>217.16</v>
      </c>
      <c r="I202" s="180">
        <v>47.7</v>
      </c>
      <c r="J202" s="180">
        <f>ROUND(I202*H202,2)</f>
        <v>10358.530000000001</v>
      </c>
      <c r="K202" s="177" t="s">
        <v>148</v>
      </c>
      <c r="L202" s="36"/>
      <c r="M202" s="181" t="s">
        <v>26</v>
      </c>
      <c r="N202" s="182" t="s">
        <v>45</v>
      </c>
      <c r="O202" s="183">
        <v>0.128</v>
      </c>
      <c r="P202" s="183">
        <f>O202*H202</f>
        <v>27.796479999999999</v>
      </c>
      <c r="Q202" s="183">
        <v>0</v>
      </c>
      <c r="R202" s="183">
        <f>Q202*H202</f>
        <v>0</v>
      </c>
      <c r="S202" s="183">
        <v>0</v>
      </c>
      <c r="T202" s="184">
        <f>S202*H202</f>
        <v>0</v>
      </c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R202" s="185" t="s">
        <v>149</v>
      </c>
      <c r="AT202" s="185" t="s">
        <v>144</v>
      </c>
      <c r="AU202" s="185" t="s">
        <v>82</v>
      </c>
      <c r="AY202" s="17" t="s">
        <v>142</v>
      </c>
      <c r="BE202" s="186">
        <f>IF(N202="základní",J202,0)</f>
        <v>0</v>
      </c>
      <c r="BF202" s="186">
        <f>IF(N202="snížená",J202,0)</f>
        <v>0</v>
      </c>
      <c r="BG202" s="186">
        <f>IF(N202="zákl. přenesená",J202,0)</f>
        <v>10358.530000000001</v>
      </c>
      <c r="BH202" s="186">
        <f>IF(N202="sníž. přenesená",J202,0)</f>
        <v>0</v>
      </c>
      <c r="BI202" s="186">
        <f>IF(N202="nulová",J202,0)</f>
        <v>0</v>
      </c>
      <c r="BJ202" s="17" t="s">
        <v>149</v>
      </c>
      <c r="BK202" s="186">
        <f>ROUND(I202*H202,2)</f>
        <v>10358.530000000001</v>
      </c>
      <c r="BL202" s="17" t="s">
        <v>149</v>
      </c>
      <c r="BM202" s="185" t="s">
        <v>259</v>
      </c>
    </row>
    <row r="203" spans="1:65" s="2" customFormat="1" ht="19.2">
      <c r="A203" s="31"/>
      <c r="B203" s="32"/>
      <c r="C203" s="33"/>
      <c r="D203" s="187" t="s">
        <v>151</v>
      </c>
      <c r="E203" s="33"/>
      <c r="F203" s="188" t="s">
        <v>260</v>
      </c>
      <c r="G203" s="33"/>
      <c r="H203" s="33"/>
      <c r="I203" s="33"/>
      <c r="J203" s="33"/>
      <c r="K203" s="33"/>
      <c r="L203" s="36"/>
      <c r="M203" s="189"/>
      <c r="N203" s="190"/>
      <c r="O203" s="62"/>
      <c r="P203" s="62"/>
      <c r="Q203" s="62"/>
      <c r="R203" s="62"/>
      <c r="S203" s="62"/>
      <c r="T203" s="63"/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T203" s="17" t="s">
        <v>151</v>
      </c>
      <c r="AU203" s="17" t="s">
        <v>82</v>
      </c>
    </row>
    <row r="204" spans="1:65" s="13" customFormat="1" ht="10.199999999999999">
      <c r="B204" s="191"/>
      <c r="C204" s="192"/>
      <c r="D204" s="187" t="s">
        <v>153</v>
      </c>
      <c r="E204" s="193" t="s">
        <v>26</v>
      </c>
      <c r="F204" s="194" t="s">
        <v>538</v>
      </c>
      <c r="G204" s="192"/>
      <c r="H204" s="193" t="s">
        <v>26</v>
      </c>
      <c r="I204" s="192"/>
      <c r="J204" s="192"/>
      <c r="K204" s="192"/>
      <c r="L204" s="195"/>
      <c r="M204" s="196"/>
      <c r="N204" s="197"/>
      <c r="O204" s="197"/>
      <c r="P204" s="197"/>
      <c r="Q204" s="197"/>
      <c r="R204" s="197"/>
      <c r="S204" s="197"/>
      <c r="T204" s="198"/>
      <c r="AT204" s="199" t="s">
        <v>153</v>
      </c>
      <c r="AU204" s="199" t="s">
        <v>82</v>
      </c>
      <c r="AV204" s="13" t="s">
        <v>80</v>
      </c>
      <c r="AW204" s="13" t="s">
        <v>33</v>
      </c>
      <c r="AX204" s="13" t="s">
        <v>72</v>
      </c>
      <c r="AY204" s="199" t="s">
        <v>142</v>
      </c>
    </row>
    <row r="205" spans="1:65" s="14" customFormat="1" ht="10.199999999999999">
      <c r="B205" s="200"/>
      <c r="C205" s="201"/>
      <c r="D205" s="187" t="s">
        <v>153</v>
      </c>
      <c r="E205" s="202" t="s">
        <v>26</v>
      </c>
      <c r="F205" s="203" t="s">
        <v>539</v>
      </c>
      <c r="G205" s="201"/>
      <c r="H205" s="204">
        <v>217.16</v>
      </c>
      <c r="I205" s="201"/>
      <c r="J205" s="201"/>
      <c r="K205" s="201"/>
      <c r="L205" s="205"/>
      <c r="M205" s="206"/>
      <c r="N205" s="207"/>
      <c r="O205" s="207"/>
      <c r="P205" s="207"/>
      <c r="Q205" s="207"/>
      <c r="R205" s="207"/>
      <c r="S205" s="207"/>
      <c r="T205" s="208"/>
      <c r="AT205" s="209" t="s">
        <v>153</v>
      </c>
      <c r="AU205" s="209" t="s">
        <v>82</v>
      </c>
      <c r="AV205" s="14" t="s">
        <v>82</v>
      </c>
      <c r="AW205" s="14" t="s">
        <v>33</v>
      </c>
      <c r="AX205" s="14" t="s">
        <v>80</v>
      </c>
      <c r="AY205" s="209" t="s">
        <v>142</v>
      </c>
    </row>
    <row r="206" spans="1:65" s="12" customFormat="1" ht="20.85" customHeight="1">
      <c r="B206" s="160"/>
      <c r="C206" s="161"/>
      <c r="D206" s="162" t="s">
        <v>71</v>
      </c>
      <c r="E206" s="173" t="s">
        <v>276</v>
      </c>
      <c r="F206" s="173" t="s">
        <v>277</v>
      </c>
      <c r="G206" s="161"/>
      <c r="H206" s="161"/>
      <c r="I206" s="161"/>
      <c r="J206" s="174">
        <f>BK206</f>
        <v>5580.25</v>
      </c>
      <c r="K206" s="161"/>
      <c r="L206" s="165"/>
      <c r="M206" s="166"/>
      <c r="N206" s="167"/>
      <c r="O206" s="167"/>
      <c r="P206" s="168">
        <f>SUM(P207:P215)</f>
        <v>6.3912599999999991</v>
      </c>
      <c r="Q206" s="167"/>
      <c r="R206" s="168">
        <f>SUM(R207:R215)</f>
        <v>7.1010000000000005E-3</v>
      </c>
      <c r="S206" s="167"/>
      <c r="T206" s="169">
        <f>SUM(T207:T215)</f>
        <v>0</v>
      </c>
      <c r="AR206" s="170" t="s">
        <v>80</v>
      </c>
      <c r="AT206" s="171" t="s">
        <v>71</v>
      </c>
      <c r="AU206" s="171" t="s">
        <v>82</v>
      </c>
      <c r="AY206" s="170" t="s">
        <v>142</v>
      </c>
      <c r="BK206" s="172">
        <f>SUM(BK207:BK215)</f>
        <v>5580.25</v>
      </c>
    </row>
    <row r="207" spans="1:65" s="2" customFormat="1" ht="16.5" customHeight="1">
      <c r="A207" s="31"/>
      <c r="B207" s="32"/>
      <c r="C207" s="175" t="s">
        <v>327</v>
      </c>
      <c r="D207" s="175" t="s">
        <v>144</v>
      </c>
      <c r="E207" s="176" t="s">
        <v>540</v>
      </c>
      <c r="F207" s="177" t="s">
        <v>541</v>
      </c>
      <c r="G207" s="178" t="s">
        <v>235</v>
      </c>
      <c r="H207" s="179">
        <v>355.07</v>
      </c>
      <c r="I207" s="180">
        <v>14</v>
      </c>
      <c r="J207" s="180">
        <f>ROUND(I207*H207,2)</f>
        <v>4970.9799999999996</v>
      </c>
      <c r="K207" s="177" t="s">
        <v>148</v>
      </c>
      <c r="L207" s="36"/>
      <c r="M207" s="181" t="s">
        <v>26</v>
      </c>
      <c r="N207" s="182" t="s">
        <v>45</v>
      </c>
      <c r="O207" s="183">
        <v>1.7999999999999999E-2</v>
      </c>
      <c r="P207" s="183">
        <f>O207*H207</f>
        <v>6.3912599999999991</v>
      </c>
      <c r="Q207" s="183">
        <v>0</v>
      </c>
      <c r="R207" s="183">
        <f>Q207*H207</f>
        <v>0</v>
      </c>
      <c r="S207" s="183">
        <v>0</v>
      </c>
      <c r="T207" s="184">
        <f>S207*H207</f>
        <v>0</v>
      </c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R207" s="185" t="s">
        <v>149</v>
      </c>
      <c r="AT207" s="185" t="s">
        <v>144</v>
      </c>
      <c r="AU207" s="185" t="s">
        <v>162</v>
      </c>
      <c r="AY207" s="17" t="s">
        <v>142</v>
      </c>
      <c r="BE207" s="186">
        <f>IF(N207="základní",J207,0)</f>
        <v>0</v>
      </c>
      <c r="BF207" s="186">
        <f>IF(N207="snížená",J207,0)</f>
        <v>0</v>
      </c>
      <c r="BG207" s="186">
        <f>IF(N207="zákl. přenesená",J207,0)</f>
        <v>4970.9799999999996</v>
      </c>
      <c r="BH207" s="186">
        <f>IF(N207="sníž. přenesená",J207,0)</f>
        <v>0</v>
      </c>
      <c r="BI207" s="186">
        <f>IF(N207="nulová",J207,0)</f>
        <v>0</v>
      </c>
      <c r="BJ207" s="17" t="s">
        <v>149</v>
      </c>
      <c r="BK207" s="186">
        <f>ROUND(I207*H207,2)</f>
        <v>4970.9799999999996</v>
      </c>
      <c r="BL207" s="17" t="s">
        <v>149</v>
      </c>
      <c r="BM207" s="185" t="s">
        <v>542</v>
      </c>
    </row>
    <row r="208" spans="1:65" s="2" customFormat="1" ht="10.199999999999999">
      <c r="A208" s="31"/>
      <c r="B208" s="32"/>
      <c r="C208" s="33"/>
      <c r="D208" s="187" t="s">
        <v>151</v>
      </c>
      <c r="E208" s="33"/>
      <c r="F208" s="188" t="s">
        <v>543</v>
      </c>
      <c r="G208" s="33"/>
      <c r="H208" s="33"/>
      <c r="I208" s="33"/>
      <c r="J208" s="33"/>
      <c r="K208" s="33"/>
      <c r="L208" s="36"/>
      <c r="M208" s="189"/>
      <c r="N208" s="190"/>
      <c r="O208" s="62"/>
      <c r="P208" s="62"/>
      <c r="Q208" s="62"/>
      <c r="R208" s="62"/>
      <c r="S208" s="62"/>
      <c r="T208" s="63"/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T208" s="17" t="s">
        <v>151</v>
      </c>
      <c r="AU208" s="17" t="s">
        <v>162</v>
      </c>
    </row>
    <row r="209" spans="1:65" s="13" customFormat="1" ht="10.199999999999999">
      <c r="B209" s="191"/>
      <c r="C209" s="192"/>
      <c r="D209" s="187" t="s">
        <v>153</v>
      </c>
      <c r="E209" s="193" t="s">
        <v>26</v>
      </c>
      <c r="F209" s="194" t="s">
        <v>544</v>
      </c>
      <c r="G209" s="192"/>
      <c r="H209" s="193" t="s">
        <v>26</v>
      </c>
      <c r="I209" s="192"/>
      <c r="J209" s="192"/>
      <c r="K209" s="192"/>
      <c r="L209" s="195"/>
      <c r="M209" s="196"/>
      <c r="N209" s="197"/>
      <c r="O209" s="197"/>
      <c r="P209" s="197"/>
      <c r="Q209" s="197"/>
      <c r="R209" s="197"/>
      <c r="S209" s="197"/>
      <c r="T209" s="198"/>
      <c r="AT209" s="199" t="s">
        <v>153</v>
      </c>
      <c r="AU209" s="199" t="s">
        <v>162</v>
      </c>
      <c r="AV209" s="13" t="s">
        <v>80</v>
      </c>
      <c r="AW209" s="13" t="s">
        <v>33</v>
      </c>
      <c r="AX209" s="13" t="s">
        <v>72</v>
      </c>
      <c r="AY209" s="199" t="s">
        <v>142</v>
      </c>
    </row>
    <row r="210" spans="1:65" s="14" customFormat="1" ht="10.199999999999999">
      <c r="B210" s="200"/>
      <c r="C210" s="201"/>
      <c r="D210" s="187" t="s">
        <v>153</v>
      </c>
      <c r="E210" s="202" t="s">
        <v>26</v>
      </c>
      <c r="F210" s="203" t="s">
        <v>545</v>
      </c>
      <c r="G210" s="201"/>
      <c r="H210" s="204">
        <v>355.07</v>
      </c>
      <c r="I210" s="201"/>
      <c r="J210" s="201"/>
      <c r="K210" s="201"/>
      <c r="L210" s="205"/>
      <c r="M210" s="206"/>
      <c r="N210" s="207"/>
      <c r="O210" s="207"/>
      <c r="P210" s="207"/>
      <c r="Q210" s="207"/>
      <c r="R210" s="207"/>
      <c r="S210" s="207"/>
      <c r="T210" s="208"/>
      <c r="AT210" s="209" t="s">
        <v>153</v>
      </c>
      <c r="AU210" s="209" t="s">
        <v>162</v>
      </c>
      <c r="AV210" s="14" t="s">
        <v>82</v>
      </c>
      <c r="AW210" s="14" t="s">
        <v>33</v>
      </c>
      <c r="AX210" s="14" t="s">
        <v>80</v>
      </c>
      <c r="AY210" s="209" t="s">
        <v>142</v>
      </c>
    </row>
    <row r="211" spans="1:65" s="2" customFormat="1" ht="16.5" customHeight="1">
      <c r="A211" s="31"/>
      <c r="B211" s="32"/>
      <c r="C211" s="220" t="s">
        <v>334</v>
      </c>
      <c r="D211" s="220" t="s">
        <v>285</v>
      </c>
      <c r="E211" s="221" t="s">
        <v>546</v>
      </c>
      <c r="F211" s="222" t="s">
        <v>547</v>
      </c>
      <c r="G211" s="223" t="s">
        <v>288</v>
      </c>
      <c r="H211" s="224">
        <v>7.101</v>
      </c>
      <c r="I211" s="225">
        <v>85.8</v>
      </c>
      <c r="J211" s="225">
        <f>ROUND(I211*H211,2)</f>
        <v>609.27</v>
      </c>
      <c r="K211" s="222" t="s">
        <v>148</v>
      </c>
      <c r="L211" s="226"/>
      <c r="M211" s="227" t="s">
        <v>26</v>
      </c>
      <c r="N211" s="228" t="s">
        <v>45</v>
      </c>
      <c r="O211" s="183">
        <v>0</v>
      </c>
      <c r="P211" s="183">
        <f>O211*H211</f>
        <v>0</v>
      </c>
      <c r="Q211" s="183">
        <v>1E-3</v>
      </c>
      <c r="R211" s="183">
        <f>Q211*H211</f>
        <v>7.1010000000000005E-3</v>
      </c>
      <c r="S211" s="183">
        <v>0</v>
      </c>
      <c r="T211" s="184">
        <f>S211*H211</f>
        <v>0</v>
      </c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R211" s="185" t="s">
        <v>206</v>
      </c>
      <c r="AT211" s="185" t="s">
        <v>285</v>
      </c>
      <c r="AU211" s="185" t="s">
        <v>162</v>
      </c>
      <c r="AY211" s="17" t="s">
        <v>142</v>
      </c>
      <c r="BE211" s="186">
        <f>IF(N211="základní",J211,0)</f>
        <v>0</v>
      </c>
      <c r="BF211" s="186">
        <f>IF(N211="snížená",J211,0)</f>
        <v>0</v>
      </c>
      <c r="BG211" s="186">
        <f>IF(N211="zákl. přenesená",J211,0)</f>
        <v>609.27</v>
      </c>
      <c r="BH211" s="186">
        <f>IF(N211="sníž. přenesená",J211,0)</f>
        <v>0</v>
      </c>
      <c r="BI211" s="186">
        <f>IF(N211="nulová",J211,0)</f>
        <v>0</v>
      </c>
      <c r="BJ211" s="17" t="s">
        <v>149</v>
      </c>
      <c r="BK211" s="186">
        <f>ROUND(I211*H211,2)</f>
        <v>609.27</v>
      </c>
      <c r="BL211" s="17" t="s">
        <v>149</v>
      </c>
      <c r="BM211" s="185" t="s">
        <v>289</v>
      </c>
    </row>
    <row r="212" spans="1:65" s="2" customFormat="1" ht="10.199999999999999">
      <c r="A212" s="31"/>
      <c r="B212" s="32"/>
      <c r="C212" s="33"/>
      <c r="D212" s="187" t="s">
        <v>151</v>
      </c>
      <c r="E212" s="33"/>
      <c r="F212" s="188" t="s">
        <v>547</v>
      </c>
      <c r="G212" s="33"/>
      <c r="H212" s="33"/>
      <c r="I212" s="33"/>
      <c r="J212" s="33"/>
      <c r="K212" s="33"/>
      <c r="L212" s="36"/>
      <c r="M212" s="189"/>
      <c r="N212" s="190"/>
      <c r="O212" s="62"/>
      <c r="P212" s="62"/>
      <c r="Q212" s="62"/>
      <c r="R212" s="62"/>
      <c r="S212" s="62"/>
      <c r="T212" s="63"/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T212" s="17" t="s">
        <v>151</v>
      </c>
      <c r="AU212" s="17" t="s">
        <v>162</v>
      </c>
    </row>
    <row r="213" spans="1:65" s="13" customFormat="1" ht="10.199999999999999">
      <c r="B213" s="191"/>
      <c r="C213" s="192"/>
      <c r="D213" s="187" t="s">
        <v>153</v>
      </c>
      <c r="E213" s="193" t="s">
        <v>26</v>
      </c>
      <c r="F213" s="194" t="s">
        <v>548</v>
      </c>
      <c r="G213" s="192"/>
      <c r="H213" s="193" t="s">
        <v>26</v>
      </c>
      <c r="I213" s="192"/>
      <c r="J213" s="192"/>
      <c r="K213" s="192"/>
      <c r="L213" s="195"/>
      <c r="M213" s="196"/>
      <c r="N213" s="197"/>
      <c r="O213" s="197"/>
      <c r="P213" s="197"/>
      <c r="Q213" s="197"/>
      <c r="R213" s="197"/>
      <c r="S213" s="197"/>
      <c r="T213" s="198"/>
      <c r="AT213" s="199" t="s">
        <v>153</v>
      </c>
      <c r="AU213" s="199" t="s">
        <v>162</v>
      </c>
      <c r="AV213" s="13" t="s">
        <v>80</v>
      </c>
      <c r="AW213" s="13" t="s">
        <v>33</v>
      </c>
      <c r="AX213" s="13" t="s">
        <v>72</v>
      </c>
      <c r="AY213" s="199" t="s">
        <v>142</v>
      </c>
    </row>
    <row r="214" spans="1:65" s="14" customFormat="1" ht="10.199999999999999">
      <c r="B214" s="200"/>
      <c r="C214" s="201"/>
      <c r="D214" s="187" t="s">
        <v>153</v>
      </c>
      <c r="E214" s="202" t="s">
        <v>26</v>
      </c>
      <c r="F214" s="203" t="s">
        <v>549</v>
      </c>
      <c r="G214" s="201"/>
      <c r="H214" s="204">
        <v>355.07</v>
      </c>
      <c r="I214" s="201"/>
      <c r="J214" s="201"/>
      <c r="K214" s="201"/>
      <c r="L214" s="205"/>
      <c r="M214" s="206"/>
      <c r="N214" s="207"/>
      <c r="O214" s="207"/>
      <c r="P214" s="207"/>
      <c r="Q214" s="207"/>
      <c r="R214" s="207"/>
      <c r="S214" s="207"/>
      <c r="T214" s="208"/>
      <c r="AT214" s="209" t="s">
        <v>153</v>
      </c>
      <c r="AU214" s="209" t="s">
        <v>162</v>
      </c>
      <c r="AV214" s="14" t="s">
        <v>82</v>
      </c>
      <c r="AW214" s="14" t="s">
        <v>33</v>
      </c>
      <c r="AX214" s="14" t="s">
        <v>80</v>
      </c>
      <c r="AY214" s="209" t="s">
        <v>142</v>
      </c>
    </row>
    <row r="215" spans="1:65" s="14" customFormat="1" ht="10.199999999999999">
      <c r="B215" s="200"/>
      <c r="C215" s="201"/>
      <c r="D215" s="187" t="s">
        <v>153</v>
      </c>
      <c r="E215" s="201"/>
      <c r="F215" s="203" t="s">
        <v>550</v>
      </c>
      <c r="G215" s="201"/>
      <c r="H215" s="204">
        <v>7.101</v>
      </c>
      <c r="I215" s="201"/>
      <c r="J215" s="201"/>
      <c r="K215" s="201"/>
      <c r="L215" s="205"/>
      <c r="M215" s="206"/>
      <c r="N215" s="207"/>
      <c r="O215" s="207"/>
      <c r="P215" s="207"/>
      <c r="Q215" s="207"/>
      <c r="R215" s="207"/>
      <c r="S215" s="207"/>
      <c r="T215" s="208"/>
      <c r="AT215" s="209" t="s">
        <v>153</v>
      </c>
      <c r="AU215" s="209" t="s">
        <v>162</v>
      </c>
      <c r="AV215" s="14" t="s">
        <v>82</v>
      </c>
      <c r="AW215" s="14" t="s">
        <v>4</v>
      </c>
      <c r="AX215" s="14" t="s">
        <v>80</v>
      </c>
      <c r="AY215" s="209" t="s">
        <v>142</v>
      </c>
    </row>
    <row r="216" spans="1:65" s="12" customFormat="1" ht="22.8" customHeight="1">
      <c r="B216" s="160"/>
      <c r="C216" s="161"/>
      <c r="D216" s="162" t="s">
        <v>71</v>
      </c>
      <c r="E216" s="173" t="s">
        <v>82</v>
      </c>
      <c r="F216" s="173" t="s">
        <v>293</v>
      </c>
      <c r="G216" s="161"/>
      <c r="H216" s="161"/>
      <c r="I216" s="161"/>
      <c r="J216" s="174">
        <f>BK216</f>
        <v>31954.760000000002</v>
      </c>
      <c r="K216" s="161"/>
      <c r="L216" s="165"/>
      <c r="M216" s="166"/>
      <c r="N216" s="167"/>
      <c r="O216" s="167"/>
      <c r="P216" s="168">
        <f>SUM(P217:P246)</f>
        <v>13.929114</v>
      </c>
      <c r="Q216" s="167"/>
      <c r="R216" s="168">
        <f>SUM(R217:R246)</f>
        <v>0.75615684000000005</v>
      </c>
      <c r="S216" s="167"/>
      <c r="T216" s="169">
        <f>SUM(T217:T246)</f>
        <v>0</v>
      </c>
      <c r="AR216" s="170" t="s">
        <v>80</v>
      </c>
      <c r="AT216" s="171" t="s">
        <v>71</v>
      </c>
      <c r="AU216" s="171" t="s">
        <v>80</v>
      </c>
      <c r="AY216" s="170" t="s">
        <v>142</v>
      </c>
      <c r="BK216" s="172">
        <f>SUM(BK217:BK246)</f>
        <v>31954.760000000002</v>
      </c>
    </row>
    <row r="217" spans="1:65" s="2" customFormat="1" ht="16.5" customHeight="1">
      <c r="A217" s="31"/>
      <c r="B217" s="32"/>
      <c r="C217" s="175" t="s">
        <v>340</v>
      </c>
      <c r="D217" s="175" t="s">
        <v>144</v>
      </c>
      <c r="E217" s="176" t="s">
        <v>551</v>
      </c>
      <c r="F217" s="177" t="s">
        <v>552</v>
      </c>
      <c r="G217" s="178" t="s">
        <v>235</v>
      </c>
      <c r="H217" s="179">
        <v>28</v>
      </c>
      <c r="I217" s="180">
        <v>19.2</v>
      </c>
      <c r="J217" s="180">
        <f>ROUND(I217*H217,2)</f>
        <v>537.6</v>
      </c>
      <c r="K217" s="177" t="s">
        <v>148</v>
      </c>
      <c r="L217" s="36"/>
      <c r="M217" s="181" t="s">
        <v>26</v>
      </c>
      <c r="N217" s="182" t="s">
        <v>45</v>
      </c>
      <c r="O217" s="183">
        <v>0.06</v>
      </c>
      <c r="P217" s="183">
        <f>O217*H217</f>
        <v>1.68</v>
      </c>
      <c r="Q217" s="183">
        <v>1.3999999999999999E-4</v>
      </c>
      <c r="R217" s="183">
        <f>Q217*H217</f>
        <v>3.9199999999999999E-3</v>
      </c>
      <c r="S217" s="183">
        <v>0</v>
      </c>
      <c r="T217" s="184">
        <f>S217*H217</f>
        <v>0</v>
      </c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R217" s="185" t="s">
        <v>149</v>
      </c>
      <c r="AT217" s="185" t="s">
        <v>144</v>
      </c>
      <c r="AU217" s="185" t="s">
        <v>82</v>
      </c>
      <c r="AY217" s="17" t="s">
        <v>142</v>
      </c>
      <c r="BE217" s="186">
        <f>IF(N217="základní",J217,0)</f>
        <v>0</v>
      </c>
      <c r="BF217" s="186">
        <f>IF(N217="snížená",J217,0)</f>
        <v>0</v>
      </c>
      <c r="BG217" s="186">
        <f>IF(N217="zákl. přenesená",J217,0)</f>
        <v>537.6</v>
      </c>
      <c r="BH217" s="186">
        <f>IF(N217="sníž. přenesená",J217,0)</f>
        <v>0</v>
      </c>
      <c r="BI217" s="186">
        <f>IF(N217="nulová",J217,0)</f>
        <v>0</v>
      </c>
      <c r="BJ217" s="17" t="s">
        <v>149</v>
      </c>
      <c r="BK217" s="186">
        <f>ROUND(I217*H217,2)</f>
        <v>537.6</v>
      </c>
      <c r="BL217" s="17" t="s">
        <v>149</v>
      </c>
      <c r="BM217" s="185" t="s">
        <v>553</v>
      </c>
    </row>
    <row r="218" spans="1:65" s="2" customFormat="1" ht="19.2">
      <c r="A218" s="31"/>
      <c r="B218" s="32"/>
      <c r="C218" s="33"/>
      <c r="D218" s="187" t="s">
        <v>151</v>
      </c>
      <c r="E218" s="33"/>
      <c r="F218" s="188" t="s">
        <v>554</v>
      </c>
      <c r="G218" s="33"/>
      <c r="H218" s="33"/>
      <c r="I218" s="33"/>
      <c r="J218" s="33"/>
      <c r="K218" s="33"/>
      <c r="L218" s="36"/>
      <c r="M218" s="189"/>
      <c r="N218" s="190"/>
      <c r="O218" s="62"/>
      <c r="P218" s="62"/>
      <c r="Q218" s="62"/>
      <c r="R218" s="62"/>
      <c r="S218" s="62"/>
      <c r="T218" s="63"/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T218" s="17" t="s">
        <v>151</v>
      </c>
      <c r="AU218" s="17" t="s">
        <v>82</v>
      </c>
    </row>
    <row r="219" spans="1:65" s="13" customFormat="1" ht="20.399999999999999">
      <c r="B219" s="191"/>
      <c r="C219" s="192"/>
      <c r="D219" s="187" t="s">
        <v>153</v>
      </c>
      <c r="E219" s="193" t="s">
        <v>26</v>
      </c>
      <c r="F219" s="194" t="s">
        <v>555</v>
      </c>
      <c r="G219" s="192"/>
      <c r="H219" s="193" t="s">
        <v>26</v>
      </c>
      <c r="I219" s="192"/>
      <c r="J219" s="192"/>
      <c r="K219" s="192"/>
      <c r="L219" s="195"/>
      <c r="M219" s="196"/>
      <c r="N219" s="197"/>
      <c r="O219" s="197"/>
      <c r="P219" s="197"/>
      <c r="Q219" s="197"/>
      <c r="R219" s="197"/>
      <c r="S219" s="197"/>
      <c r="T219" s="198"/>
      <c r="AT219" s="199" t="s">
        <v>153</v>
      </c>
      <c r="AU219" s="199" t="s">
        <v>82</v>
      </c>
      <c r="AV219" s="13" t="s">
        <v>80</v>
      </c>
      <c r="AW219" s="13" t="s">
        <v>33</v>
      </c>
      <c r="AX219" s="13" t="s">
        <v>72</v>
      </c>
      <c r="AY219" s="199" t="s">
        <v>142</v>
      </c>
    </row>
    <row r="220" spans="1:65" s="14" customFormat="1" ht="10.199999999999999">
      <c r="B220" s="200"/>
      <c r="C220" s="201"/>
      <c r="D220" s="187" t="s">
        <v>153</v>
      </c>
      <c r="E220" s="202" t="s">
        <v>26</v>
      </c>
      <c r="F220" s="203" t="s">
        <v>556</v>
      </c>
      <c r="G220" s="201"/>
      <c r="H220" s="204">
        <v>28</v>
      </c>
      <c r="I220" s="201"/>
      <c r="J220" s="201"/>
      <c r="K220" s="201"/>
      <c r="L220" s="205"/>
      <c r="M220" s="206"/>
      <c r="N220" s="207"/>
      <c r="O220" s="207"/>
      <c r="P220" s="207"/>
      <c r="Q220" s="207"/>
      <c r="R220" s="207"/>
      <c r="S220" s="207"/>
      <c r="T220" s="208"/>
      <c r="AT220" s="209" t="s">
        <v>153</v>
      </c>
      <c r="AU220" s="209" t="s">
        <v>82</v>
      </c>
      <c r="AV220" s="14" t="s">
        <v>82</v>
      </c>
      <c r="AW220" s="14" t="s">
        <v>33</v>
      </c>
      <c r="AX220" s="14" t="s">
        <v>80</v>
      </c>
      <c r="AY220" s="209" t="s">
        <v>142</v>
      </c>
    </row>
    <row r="221" spans="1:65" s="2" customFormat="1" ht="16.5" customHeight="1">
      <c r="A221" s="31"/>
      <c r="B221" s="32"/>
      <c r="C221" s="220" t="s">
        <v>348</v>
      </c>
      <c r="D221" s="220" t="s">
        <v>285</v>
      </c>
      <c r="E221" s="221" t="s">
        <v>557</v>
      </c>
      <c r="F221" s="222" t="s">
        <v>558</v>
      </c>
      <c r="G221" s="223" t="s">
        <v>235</v>
      </c>
      <c r="H221" s="224">
        <v>33.6</v>
      </c>
      <c r="I221" s="225">
        <v>46.2</v>
      </c>
      <c r="J221" s="225">
        <f>ROUND(I221*H221,2)</f>
        <v>1552.32</v>
      </c>
      <c r="K221" s="222" t="s">
        <v>148</v>
      </c>
      <c r="L221" s="226"/>
      <c r="M221" s="227" t="s">
        <v>26</v>
      </c>
      <c r="N221" s="228" t="s">
        <v>45</v>
      </c>
      <c r="O221" s="183">
        <v>0</v>
      </c>
      <c r="P221" s="183">
        <f>O221*H221</f>
        <v>0</v>
      </c>
      <c r="Q221" s="183">
        <v>5.0000000000000001E-4</v>
      </c>
      <c r="R221" s="183">
        <f>Q221*H221</f>
        <v>1.6800000000000002E-2</v>
      </c>
      <c r="S221" s="183">
        <v>0</v>
      </c>
      <c r="T221" s="184">
        <f>S221*H221</f>
        <v>0</v>
      </c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R221" s="185" t="s">
        <v>206</v>
      </c>
      <c r="AT221" s="185" t="s">
        <v>285</v>
      </c>
      <c r="AU221" s="185" t="s">
        <v>82</v>
      </c>
      <c r="AY221" s="17" t="s">
        <v>142</v>
      </c>
      <c r="BE221" s="186">
        <f>IF(N221="základní",J221,0)</f>
        <v>0</v>
      </c>
      <c r="BF221" s="186">
        <f>IF(N221="snížená",J221,0)</f>
        <v>0</v>
      </c>
      <c r="BG221" s="186">
        <f>IF(N221="zákl. přenesená",J221,0)</f>
        <v>1552.32</v>
      </c>
      <c r="BH221" s="186">
        <f>IF(N221="sníž. přenesená",J221,0)</f>
        <v>0</v>
      </c>
      <c r="BI221" s="186">
        <f>IF(N221="nulová",J221,0)</f>
        <v>0</v>
      </c>
      <c r="BJ221" s="17" t="s">
        <v>149</v>
      </c>
      <c r="BK221" s="186">
        <f>ROUND(I221*H221,2)</f>
        <v>1552.32</v>
      </c>
      <c r="BL221" s="17" t="s">
        <v>149</v>
      </c>
      <c r="BM221" s="185" t="s">
        <v>559</v>
      </c>
    </row>
    <row r="222" spans="1:65" s="2" customFormat="1" ht="10.199999999999999">
      <c r="A222" s="31"/>
      <c r="B222" s="32"/>
      <c r="C222" s="33"/>
      <c r="D222" s="187" t="s">
        <v>151</v>
      </c>
      <c r="E222" s="33"/>
      <c r="F222" s="188" t="s">
        <v>558</v>
      </c>
      <c r="G222" s="33"/>
      <c r="H222" s="33"/>
      <c r="I222" s="33"/>
      <c r="J222" s="33"/>
      <c r="K222" s="33"/>
      <c r="L222" s="36"/>
      <c r="M222" s="189"/>
      <c r="N222" s="190"/>
      <c r="O222" s="62"/>
      <c r="P222" s="62"/>
      <c r="Q222" s="62"/>
      <c r="R222" s="62"/>
      <c r="S222" s="62"/>
      <c r="T222" s="63"/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T222" s="17" t="s">
        <v>151</v>
      </c>
      <c r="AU222" s="17" t="s">
        <v>82</v>
      </c>
    </row>
    <row r="223" spans="1:65" s="13" customFormat="1" ht="10.199999999999999">
      <c r="B223" s="191"/>
      <c r="C223" s="192"/>
      <c r="D223" s="187" t="s">
        <v>153</v>
      </c>
      <c r="E223" s="193" t="s">
        <v>26</v>
      </c>
      <c r="F223" s="194" t="s">
        <v>560</v>
      </c>
      <c r="G223" s="192"/>
      <c r="H223" s="193" t="s">
        <v>26</v>
      </c>
      <c r="I223" s="192"/>
      <c r="J223" s="192"/>
      <c r="K223" s="192"/>
      <c r="L223" s="195"/>
      <c r="M223" s="196"/>
      <c r="N223" s="197"/>
      <c r="O223" s="197"/>
      <c r="P223" s="197"/>
      <c r="Q223" s="197"/>
      <c r="R223" s="197"/>
      <c r="S223" s="197"/>
      <c r="T223" s="198"/>
      <c r="AT223" s="199" t="s">
        <v>153</v>
      </c>
      <c r="AU223" s="199" t="s">
        <v>82</v>
      </c>
      <c r="AV223" s="13" t="s">
        <v>80</v>
      </c>
      <c r="AW223" s="13" t="s">
        <v>33</v>
      </c>
      <c r="AX223" s="13" t="s">
        <v>72</v>
      </c>
      <c r="AY223" s="199" t="s">
        <v>142</v>
      </c>
    </row>
    <row r="224" spans="1:65" s="14" customFormat="1" ht="10.199999999999999">
      <c r="B224" s="200"/>
      <c r="C224" s="201"/>
      <c r="D224" s="187" t="s">
        <v>153</v>
      </c>
      <c r="E224" s="202" t="s">
        <v>26</v>
      </c>
      <c r="F224" s="203" t="s">
        <v>556</v>
      </c>
      <c r="G224" s="201"/>
      <c r="H224" s="204">
        <v>28</v>
      </c>
      <c r="I224" s="201"/>
      <c r="J224" s="201"/>
      <c r="K224" s="201"/>
      <c r="L224" s="205"/>
      <c r="M224" s="206"/>
      <c r="N224" s="207"/>
      <c r="O224" s="207"/>
      <c r="P224" s="207"/>
      <c r="Q224" s="207"/>
      <c r="R224" s="207"/>
      <c r="S224" s="207"/>
      <c r="T224" s="208"/>
      <c r="AT224" s="209" t="s">
        <v>153</v>
      </c>
      <c r="AU224" s="209" t="s">
        <v>82</v>
      </c>
      <c r="AV224" s="14" t="s">
        <v>82</v>
      </c>
      <c r="AW224" s="14" t="s">
        <v>33</v>
      </c>
      <c r="AX224" s="14" t="s">
        <v>80</v>
      </c>
      <c r="AY224" s="209" t="s">
        <v>142</v>
      </c>
    </row>
    <row r="225" spans="1:65" s="14" customFormat="1" ht="10.199999999999999">
      <c r="B225" s="200"/>
      <c r="C225" s="201"/>
      <c r="D225" s="187" t="s">
        <v>153</v>
      </c>
      <c r="E225" s="201"/>
      <c r="F225" s="203" t="s">
        <v>561</v>
      </c>
      <c r="G225" s="201"/>
      <c r="H225" s="204">
        <v>33.6</v>
      </c>
      <c r="I225" s="201"/>
      <c r="J225" s="201"/>
      <c r="K225" s="201"/>
      <c r="L225" s="205"/>
      <c r="M225" s="206"/>
      <c r="N225" s="207"/>
      <c r="O225" s="207"/>
      <c r="P225" s="207"/>
      <c r="Q225" s="207"/>
      <c r="R225" s="207"/>
      <c r="S225" s="207"/>
      <c r="T225" s="208"/>
      <c r="AT225" s="209" t="s">
        <v>153</v>
      </c>
      <c r="AU225" s="209" t="s">
        <v>82</v>
      </c>
      <c r="AV225" s="14" t="s">
        <v>82</v>
      </c>
      <c r="AW225" s="14" t="s">
        <v>4</v>
      </c>
      <c r="AX225" s="14" t="s">
        <v>80</v>
      </c>
      <c r="AY225" s="209" t="s">
        <v>142</v>
      </c>
    </row>
    <row r="226" spans="1:65" s="2" customFormat="1" ht="16.5" customHeight="1">
      <c r="A226" s="31"/>
      <c r="B226" s="32"/>
      <c r="C226" s="175" t="s">
        <v>356</v>
      </c>
      <c r="D226" s="175" t="s">
        <v>144</v>
      </c>
      <c r="E226" s="176" t="s">
        <v>562</v>
      </c>
      <c r="F226" s="177" t="s">
        <v>563</v>
      </c>
      <c r="G226" s="178" t="s">
        <v>321</v>
      </c>
      <c r="H226" s="179">
        <v>3.9E-2</v>
      </c>
      <c r="I226" s="180">
        <v>32500</v>
      </c>
      <c r="J226" s="180">
        <f>ROUND(I226*H226,2)</f>
        <v>1267.5</v>
      </c>
      <c r="K226" s="177" t="s">
        <v>148</v>
      </c>
      <c r="L226" s="36"/>
      <c r="M226" s="181" t="s">
        <v>26</v>
      </c>
      <c r="N226" s="182" t="s">
        <v>45</v>
      </c>
      <c r="O226" s="183">
        <v>15.231</v>
      </c>
      <c r="P226" s="183">
        <f>O226*H226</f>
        <v>0.59400900000000001</v>
      </c>
      <c r="Q226" s="183">
        <v>1.06277</v>
      </c>
      <c r="R226" s="183">
        <f>Q226*H226</f>
        <v>4.1448029999999997E-2</v>
      </c>
      <c r="S226" s="183">
        <v>0</v>
      </c>
      <c r="T226" s="184">
        <f>S226*H226</f>
        <v>0</v>
      </c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R226" s="185" t="s">
        <v>149</v>
      </c>
      <c r="AT226" s="185" t="s">
        <v>144</v>
      </c>
      <c r="AU226" s="185" t="s">
        <v>82</v>
      </c>
      <c r="AY226" s="17" t="s">
        <v>142</v>
      </c>
      <c r="BE226" s="186">
        <f>IF(N226="základní",J226,0)</f>
        <v>0</v>
      </c>
      <c r="BF226" s="186">
        <f>IF(N226="snížená",J226,0)</f>
        <v>0</v>
      </c>
      <c r="BG226" s="186">
        <f>IF(N226="zákl. přenesená",J226,0)</f>
        <v>1267.5</v>
      </c>
      <c r="BH226" s="186">
        <f>IF(N226="sníž. přenesená",J226,0)</f>
        <v>0</v>
      </c>
      <c r="BI226" s="186">
        <f>IF(N226="nulová",J226,0)</f>
        <v>0</v>
      </c>
      <c r="BJ226" s="17" t="s">
        <v>149</v>
      </c>
      <c r="BK226" s="186">
        <f>ROUND(I226*H226,2)</f>
        <v>1267.5</v>
      </c>
      <c r="BL226" s="17" t="s">
        <v>149</v>
      </c>
      <c r="BM226" s="185" t="s">
        <v>564</v>
      </c>
    </row>
    <row r="227" spans="1:65" s="2" customFormat="1" ht="10.199999999999999">
      <c r="A227" s="31"/>
      <c r="B227" s="32"/>
      <c r="C227" s="33"/>
      <c r="D227" s="187" t="s">
        <v>151</v>
      </c>
      <c r="E227" s="33"/>
      <c r="F227" s="188" t="s">
        <v>565</v>
      </c>
      <c r="G227" s="33"/>
      <c r="H227" s="33"/>
      <c r="I227" s="33"/>
      <c r="J227" s="33"/>
      <c r="K227" s="33"/>
      <c r="L227" s="36"/>
      <c r="M227" s="189"/>
      <c r="N227" s="190"/>
      <c r="O227" s="62"/>
      <c r="P227" s="62"/>
      <c r="Q227" s="62"/>
      <c r="R227" s="62"/>
      <c r="S227" s="62"/>
      <c r="T227" s="63"/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T227" s="17" t="s">
        <v>151</v>
      </c>
      <c r="AU227" s="17" t="s">
        <v>82</v>
      </c>
    </row>
    <row r="228" spans="1:65" s="13" customFormat="1" ht="10.199999999999999">
      <c r="B228" s="191"/>
      <c r="C228" s="192"/>
      <c r="D228" s="187" t="s">
        <v>153</v>
      </c>
      <c r="E228" s="193" t="s">
        <v>26</v>
      </c>
      <c r="F228" s="194" t="s">
        <v>566</v>
      </c>
      <c r="G228" s="192"/>
      <c r="H228" s="193" t="s">
        <v>26</v>
      </c>
      <c r="I228" s="192"/>
      <c r="J228" s="192"/>
      <c r="K228" s="192"/>
      <c r="L228" s="195"/>
      <c r="M228" s="196"/>
      <c r="N228" s="197"/>
      <c r="O228" s="197"/>
      <c r="P228" s="197"/>
      <c r="Q228" s="197"/>
      <c r="R228" s="197"/>
      <c r="S228" s="197"/>
      <c r="T228" s="198"/>
      <c r="AT228" s="199" t="s">
        <v>153</v>
      </c>
      <c r="AU228" s="199" t="s">
        <v>82</v>
      </c>
      <c r="AV228" s="13" t="s">
        <v>80</v>
      </c>
      <c r="AW228" s="13" t="s">
        <v>33</v>
      </c>
      <c r="AX228" s="13" t="s">
        <v>72</v>
      </c>
      <c r="AY228" s="199" t="s">
        <v>142</v>
      </c>
    </row>
    <row r="229" spans="1:65" s="13" customFormat="1" ht="10.199999999999999">
      <c r="B229" s="191"/>
      <c r="C229" s="192"/>
      <c r="D229" s="187" t="s">
        <v>153</v>
      </c>
      <c r="E229" s="193" t="s">
        <v>26</v>
      </c>
      <c r="F229" s="194" t="s">
        <v>567</v>
      </c>
      <c r="G229" s="192"/>
      <c r="H229" s="193" t="s">
        <v>26</v>
      </c>
      <c r="I229" s="192"/>
      <c r="J229" s="192"/>
      <c r="K229" s="192"/>
      <c r="L229" s="195"/>
      <c r="M229" s="196"/>
      <c r="N229" s="197"/>
      <c r="O229" s="197"/>
      <c r="P229" s="197"/>
      <c r="Q229" s="197"/>
      <c r="R229" s="197"/>
      <c r="S229" s="197"/>
      <c r="T229" s="198"/>
      <c r="AT229" s="199" t="s">
        <v>153</v>
      </c>
      <c r="AU229" s="199" t="s">
        <v>82</v>
      </c>
      <c r="AV229" s="13" t="s">
        <v>80</v>
      </c>
      <c r="AW229" s="13" t="s">
        <v>33</v>
      </c>
      <c r="AX229" s="13" t="s">
        <v>72</v>
      </c>
      <c r="AY229" s="199" t="s">
        <v>142</v>
      </c>
    </row>
    <row r="230" spans="1:65" s="14" customFormat="1" ht="10.199999999999999">
      <c r="B230" s="200"/>
      <c r="C230" s="201"/>
      <c r="D230" s="187" t="s">
        <v>153</v>
      </c>
      <c r="E230" s="202" t="s">
        <v>26</v>
      </c>
      <c r="F230" s="203" t="s">
        <v>568</v>
      </c>
      <c r="G230" s="201"/>
      <c r="H230" s="204">
        <v>3.9E-2</v>
      </c>
      <c r="I230" s="201"/>
      <c r="J230" s="201"/>
      <c r="K230" s="201"/>
      <c r="L230" s="205"/>
      <c r="M230" s="206"/>
      <c r="N230" s="207"/>
      <c r="O230" s="207"/>
      <c r="P230" s="207"/>
      <c r="Q230" s="207"/>
      <c r="R230" s="207"/>
      <c r="S230" s="207"/>
      <c r="T230" s="208"/>
      <c r="AT230" s="209" t="s">
        <v>153</v>
      </c>
      <c r="AU230" s="209" t="s">
        <v>82</v>
      </c>
      <c r="AV230" s="14" t="s">
        <v>82</v>
      </c>
      <c r="AW230" s="14" t="s">
        <v>33</v>
      </c>
      <c r="AX230" s="14" t="s">
        <v>80</v>
      </c>
      <c r="AY230" s="209" t="s">
        <v>142</v>
      </c>
    </row>
    <row r="231" spans="1:65" s="2" customFormat="1" ht="16.5" customHeight="1">
      <c r="A231" s="31"/>
      <c r="B231" s="32"/>
      <c r="C231" s="175" t="s">
        <v>363</v>
      </c>
      <c r="D231" s="175" t="s">
        <v>144</v>
      </c>
      <c r="E231" s="176" t="s">
        <v>569</v>
      </c>
      <c r="F231" s="177" t="s">
        <v>570</v>
      </c>
      <c r="G231" s="178" t="s">
        <v>147</v>
      </c>
      <c r="H231" s="179">
        <v>0.97199999999999998</v>
      </c>
      <c r="I231" s="180">
        <v>2970</v>
      </c>
      <c r="J231" s="180">
        <f>ROUND(I231*H231,2)</f>
        <v>2886.84</v>
      </c>
      <c r="K231" s="177" t="s">
        <v>148</v>
      </c>
      <c r="L231" s="36"/>
      <c r="M231" s="181" t="s">
        <v>26</v>
      </c>
      <c r="N231" s="182" t="s">
        <v>45</v>
      </c>
      <c r="O231" s="183">
        <v>0.69599999999999995</v>
      </c>
      <c r="P231" s="183">
        <f>O231*H231</f>
        <v>0.67651199999999989</v>
      </c>
      <c r="Q231" s="183">
        <v>0</v>
      </c>
      <c r="R231" s="183">
        <f>Q231*H231</f>
        <v>0</v>
      </c>
      <c r="S231" s="183">
        <v>0</v>
      </c>
      <c r="T231" s="184">
        <f>S231*H231</f>
        <v>0</v>
      </c>
      <c r="U231" s="31"/>
      <c r="V231" s="31"/>
      <c r="W231" s="31"/>
      <c r="X231" s="31"/>
      <c r="Y231" s="31"/>
      <c r="Z231" s="31"/>
      <c r="AA231" s="31"/>
      <c r="AB231" s="31"/>
      <c r="AC231" s="31"/>
      <c r="AD231" s="31"/>
      <c r="AE231" s="31"/>
      <c r="AR231" s="185" t="s">
        <v>149</v>
      </c>
      <c r="AT231" s="185" t="s">
        <v>144</v>
      </c>
      <c r="AU231" s="185" t="s">
        <v>82</v>
      </c>
      <c r="AY231" s="17" t="s">
        <v>142</v>
      </c>
      <c r="BE231" s="186">
        <f>IF(N231="základní",J231,0)</f>
        <v>0</v>
      </c>
      <c r="BF231" s="186">
        <f>IF(N231="snížená",J231,0)</f>
        <v>0</v>
      </c>
      <c r="BG231" s="186">
        <f>IF(N231="zákl. přenesená",J231,0)</f>
        <v>2886.84</v>
      </c>
      <c r="BH231" s="186">
        <f>IF(N231="sníž. přenesená",J231,0)</f>
        <v>0</v>
      </c>
      <c r="BI231" s="186">
        <f>IF(N231="nulová",J231,0)</f>
        <v>0</v>
      </c>
      <c r="BJ231" s="17" t="s">
        <v>149</v>
      </c>
      <c r="BK231" s="186">
        <f>ROUND(I231*H231,2)</f>
        <v>2886.84</v>
      </c>
      <c r="BL231" s="17" t="s">
        <v>149</v>
      </c>
      <c r="BM231" s="185" t="s">
        <v>571</v>
      </c>
    </row>
    <row r="232" spans="1:65" s="2" customFormat="1" ht="10.199999999999999">
      <c r="A232" s="31"/>
      <c r="B232" s="32"/>
      <c r="C232" s="33"/>
      <c r="D232" s="187" t="s">
        <v>151</v>
      </c>
      <c r="E232" s="33"/>
      <c r="F232" s="188" t="s">
        <v>572</v>
      </c>
      <c r="G232" s="33"/>
      <c r="H232" s="33"/>
      <c r="I232" s="33"/>
      <c r="J232" s="33"/>
      <c r="K232" s="33"/>
      <c r="L232" s="36"/>
      <c r="M232" s="189"/>
      <c r="N232" s="190"/>
      <c r="O232" s="62"/>
      <c r="P232" s="62"/>
      <c r="Q232" s="62"/>
      <c r="R232" s="62"/>
      <c r="S232" s="62"/>
      <c r="T232" s="63"/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T232" s="17" t="s">
        <v>151</v>
      </c>
      <c r="AU232" s="17" t="s">
        <v>82</v>
      </c>
    </row>
    <row r="233" spans="1:65" s="13" customFormat="1" ht="10.199999999999999">
      <c r="B233" s="191"/>
      <c r="C233" s="192"/>
      <c r="D233" s="187" t="s">
        <v>153</v>
      </c>
      <c r="E233" s="193" t="s">
        <v>26</v>
      </c>
      <c r="F233" s="194" t="s">
        <v>573</v>
      </c>
      <c r="G233" s="192"/>
      <c r="H233" s="193" t="s">
        <v>26</v>
      </c>
      <c r="I233" s="192"/>
      <c r="J233" s="192"/>
      <c r="K233" s="192"/>
      <c r="L233" s="195"/>
      <c r="M233" s="196"/>
      <c r="N233" s="197"/>
      <c r="O233" s="197"/>
      <c r="P233" s="197"/>
      <c r="Q233" s="197"/>
      <c r="R233" s="197"/>
      <c r="S233" s="197"/>
      <c r="T233" s="198"/>
      <c r="AT233" s="199" t="s">
        <v>153</v>
      </c>
      <c r="AU233" s="199" t="s">
        <v>82</v>
      </c>
      <c r="AV233" s="13" t="s">
        <v>80</v>
      </c>
      <c r="AW233" s="13" t="s">
        <v>33</v>
      </c>
      <c r="AX233" s="13" t="s">
        <v>72</v>
      </c>
      <c r="AY233" s="199" t="s">
        <v>142</v>
      </c>
    </row>
    <row r="234" spans="1:65" s="13" customFormat="1" ht="10.199999999999999">
      <c r="B234" s="191"/>
      <c r="C234" s="192"/>
      <c r="D234" s="187" t="s">
        <v>153</v>
      </c>
      <c r="E234" s="193" t="s">
        <v>26</v>
      </c>
      <c r="F234" s="194" t="s">
        <v>574</v>
      </c>
      <c r="G234" s="192"/>
      <c r="H234" s="193" t="s">
        <v>26</v>
      </c>
      <c r="I234" s="192"/>
      <c r="J234" s="192"/>
      <c r="K234" s="192"/>
      <c r="L234" s="195"/>
      <c r="M234" s="196"/>
      <c r="N234" s="197"/>
      <c r="O234" s="197"/>
      <c r="P234" s="197"/>
      <c r="Q234" s="197"/>
      <c r="R234" s="197"/>
      <c r="S234" s="197"/>
      <c r="T234" s="198"/>
      <c r="AT234" s="199" t="s">
        <v>153</v>
      </c>
      <c r="AU234" s="199" t="s">
        <v>82</v>
      </c>
      <c r="AV234" s="13" t="s">
        <v>80</v>
      </c>
      <c r="AW234" s="13" t="s">
        <v>33</v>
      </c>
      <c r="AX234" s="13" t="s">
        <v>72</v>
      </c>
      <c r="AY234" s="199" t="s">
        <v>142</v>
      </c>
    </row>
    <row r="235" spans="1:65" s="14" customFormat="1" ht="10.199999999999999">
      <c r="B235" s="200"/>
      <c r="C235" s="201"/>
      <c r="D235" s="187" t="s">
        <v>153</v>
      </c>
      <c r="E235" s="202" t="s">
        <v>26</v>
      </c>
      <c r="F235" s="203" t="s">
        <v>479</v>
      </c>
      <c r="G235" s="201"/>
      <c r="H235" s="204">
        <v>0.62</v>
      </c>
      <c r="I235" s="201"/>
      <c r="J235" s="201"/>
      <c r="K235" s="201"/>
      <c r="L235" s="205"/>
      <c r="M235" s="206"/>
      <c r="N235" s="207"/>
      <c r="O235" s="207"/>
      <c r="P235" s="207"/>
      <c r="Q235" s="207"/>
      <c r="R235" s="207"/>
      <c r="S235" s="207"/>
      <c r="T235" s="208"/>
      <c r="AT235" s="209" t="s">
        <v>153</v>
      </c>
      <c r="AU235" s="209" t="s">
        <v>82</v>
      </c>
      <c r="AV235" s="14" t="s">
        <v>82</v>
      </c>
      <c r="AW235" s="14" t="s">
        <v>33</v>
      </c>
      <c r="AX235" s="14" t="s">
        <v>72</v>
      </c>
      <c r="AY235" s="209" t="s">
        <v>142</v>
      </c>
    </row>
    <row r="236" spans="1:65" s="13" customFormat="1" ht="10.199999999999999">
      <c r="B236" s="191"/>
      <c r="C236" s="192"/>
      <c r="D236" s="187" t="s">
        <v>153</v>
      </c>
      <c r="E236" s="193" t="s">
        <v>26</v>
      </c>
      <c r="F236" s="194" t="s">
        <v>575</v>
      </c>
      <c r="G236" s="192"/>
      <c r="H236" s="193" t="s">
        <v>26</v>
      </c>
      <c r="I236" s="192"/>
      <c r="J236" s="192"/>
      <c r="K236" s="192"/>
      <c r="L236" s="195"/>
      <c r="M236" s="196"/>
      <c r="N236" s="197"/>
      <c r="O236" s="197"/>
      <c r="P236" s="197"/>
      <c r="Q236" s="197"/>
      <c r="R236" s="197"/>
      <c r="S236" s="197"/>
      <c r="T236" s="198"/>
      <c r="AT236" s="199" t="s">
        <v>153</v>
      </c>
      <c r="AU236" s="199" t="s">
        <v>82</v>
      </c>
      <c r="AV236" s="13" t="s">
        <v>80</v>
      </c>
      <c r="AW236" s="13" t="s">
        <v>33</v>
      </c>
      <c r="AX236" s="13" t="s">
        <v>72</v>
      </c>
      <c r="AY236" s="199" t="s">
        <v>142</v>
      </c>
    </row>
    <row r="237" spans="1:65" s="14" customFormat="1" ht="10.199999999999999">
      <c r="B237" s="200"/>
      <c r="C237" s="201"/>
      <c r="D237" s="187" t="s">
        <v>153</v>
      </c>
      <c r="E237" s="202" t="s">
        <v>26</v>
      </c>
      <c r="F237" s="203" t="s">
        <v>576</v>
      </c>
      <c r="G237" s="201"/>
      <c r="H237" s="204">
        <v>0.35199999999999998</v>
      </c>
      <c r="I237" s="201"/>
      <c r="J237" s="201"/>
      <c r="K237" s="201"/>
      <c r="L237" s="205"/>
      <c r="M237" s="206"/>
      <c r="N237" s="207"/>
      <c r="O237" s="207"/>
      <c r="P237" s="207"/>
      <c r="Q237" s="207"/>
      <c r="R237" s="207"/>
      <c r="S237" s="207"/>
      <c r="T237" s="208"/>
      <c r="AT237" s="209" t="s">
        <v>153</v>
      </c>
      <c r="AU237" s="209" t="s">
        <v>82</v>
      </c>
      <c r="AV237" s="14" t="s">
        <v>82</v>
      </c>
      <c r="AW237" s="14" t="s">
        <v>33</v>
      </c>
      <c r="AX237" s="14" t="s">
        <v>72</v>
      </c>
      <c r="AY237" s="209" t="s">
        <v>142</v>
      </c>
    </row>
    <row r="238" spans="1:65" s="15" customFormat="1" ht="10.199999999999999">
      <c r="B238" s="210"/>
      <c r="C238" s="211"/>
      <c r="D238" s="187" t="s">
        <v>153</v>
      </c>
      <c r="E238" s="212" t="s">
        <v>26</v>
      </c>
      <c r="F238" s="213" t="s">
        <v>177</v>
      </c>
      <c r="G238" s="211"/>
      <c r="H238" s="214">
        <v>0.97199999999999998</v>
      </c>
      <c r="I238" s="211"/>
      <c r="J238" s="211"/>
      <c r="K238" s="211"/>
      <c r="L238" s="215"/>
      <c r="M238" s="216"/>
      <c r="N238" s="217"/>
      <c r="O238" s="217"/>
      <c r="P238" s="217"/>
      <c r="Q238" s="217"/>
      <c r="R238" s="217"/>
      <c r="S238" s="217"/>
      <c r="T238" s="218"/>
      <c r="AT238" s="219" t="s">
        <v>153</v>
      </c>
      <c r="AU238" s="219" t="s">
        <v>82</v>
      </c>
      <c r="AV238" s="15" t="s">
        <v>149</v>
      </c>
      <c r="AW238" s="15" t="s">
        <v>33</v>
      </c>
      <c r="AX238" s="15" t="s">
        <v>80</v>
      </c>
      <c r="AY238" s="219" t="s">
        <v>142</v>
      </c>
    </row>
    <row r="239" spans="1:65" s="2" customFormat="1" ht="16.5" customHeight="1">
      <c r="A239" s="31"/>
      <c r="B239" s="32"/>
      <c r="C239" s="175" t="s">
        <v>370</v>
      </c>
      <c r="D239" s="175" t="s">
        <v>144</v>
      </c>
      <c r="E239" s="176" t="s">
        <v>301</v>
      </c>
      <c r="F239" s="177" t="s">
        <v>302</v>
      </c>
      <c r="G239" s="178" t="s">
        <v>147</v>
      </c>
      <c r="H239" s="179">
        <v>1.2749999999999999</v>
      </c>
      <c r="I239" s="180">
        <v>3520</v>
      </c>
      <c r="J239" s="180">
        <f>ROUND(I239*H239,2)</f>
        <v>4488</v>
      </c>
      <c r="K239" s="177" t="s">
        <v>148</v>
      </c>
      <c r="L239" s="36"/>
      <c r="M239" s="181" t="s">
        <v>26</v>
      </c>
      <c r="N239" s="182" t="s">
        <v>45</v>
      </c>
      <c r="O239" s="183">
        <v>0.81</v>
      </c>
      <c r="P239" s="183">
        <f>O239*H239</f>
        <v>1.0327500000000001</v>
      </c>
      <c r="Q239" s="183">
        <v>0</v>
      </c>
      <c r="R239" s="183">
        <f>Q239*H239</f>
        <v>0</v>
      </c>
      <c r="S239" s="183">
        <v>0</v>
      </c>
      <c r="T239" s="184">
        <f>S239*H239</f>
        <v>0</v>
      </c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R239" s="185" t="s">
        <v>149</v>
      </c>
      <c r="AT239" s="185" t="s">
        <v>144</v>
      </c>
      <c r="AU239" s="185" t="s">
        <v>82</v>
      </c>
      <c r="AY239" s="17" t="s">
        <v>142</v>
      </c>
      <c r="BE239" s="186">
        <f>IF(N239="základní",J239,0)</f>
        <v>0</v>
      </c>
      <c r="BF239" s="186">
        <f>IF(N239="snížená",J239,0)</f>
        <v>0</v>
      </c>
      <c r="BG239" s="186">
        <f>IF(N239="zákl. přenesená",J239,0)</f>
        <v>4488</v>
      </c>
      <c r="BH239" s="186">
        <f>IF(N239="sníž. přenesená",J239,0)</f>
        <v>0</v>
      </c>
      <c r="BI239" s="186">
        <f>IF(N239="nulová",J239,0)</f>
        <v>0</v>
      </c>
      <c r="BJ239" s="17" t="s">
        <v>149</v>
      </c>
      <c r="BK239" s="186">
        <f>ROUND(I239*H239,2)</f>
        <v>4488</v>
      </c>
      <c r="BL239" s="17" t="s">
        <v>149</v>
      </c>
      <c r="BM239" s="185" t="s">
        <v>303</v>
      </c>
    </row>
    <row r="240" spans="1:65" s="2" customFormat="1" ht="10.199999999999999">
      <c r="A240" s="31"/>
      <c r="B240" s="32"/>
      <c r="C240" s="33"/>
      <c r="D240" s="187" t="s">
        <v>151</v>
      </c>
      <c r="E240" s="33"/>
      <c r="F240" s="188" t="s">
        <v>304</v>
      </c>
      <c r="G240" s="33"/>
      <c r="H240" s="33"/>
      <c r="I240" s="33"/>
      <c r="J240" s="33"/>
      <c r="K240" s="33"/>
      <c r="L240" s="36"/>
      <c r="M240" s="189"/>
      <c r="N240" s="190"/>
      <c r="O240" s="62"/>
      <c r="P240" s="62"/>
      <c r="Q240" s="62"/>
      <c r="R240" s="62"/>
      <c r="S240" s="62"/>
      <c r="T240" s="63"/>
      <c r="U240" s="31"/>
      <c r="V240" s="31"/>
      <c r="W240" s="31"/>
      <c r="X240" s="31"/>
      <c r="Y240" s="31"/>
      <c r="Z240" s="31"/>
      <c r="AA240" s="31"/>
      <c r="AB240" s="31"/>
      <c r="AC240" s="31"/>
      <c r="AD240" s="31"/>
      <c r="AE240" s="31"/>
      <c r="AT240" s="17" t="s">
        <v>151</v>
      </c>
      <c r="AU240" s="17" t="s">
        <v>82</v>
      </c>
    </row>
    <row r="241" spans="1:65" s="13" customFormat="1" ht="10.199999999999999">
      <c r="B241" s="191"/>
      <c r="C241" s="192"/>
      <c r="D241" s="187" t="s">
        <v>153</v>
      </c>
      <c r="E241" s="193" t="s">
        <v>26</v>
      </c>
      <c r="F241" s="194" t="s">
        <v>577</v>
      </c>
      <c r="G241" s="192"/>
      <c r="H241" s="193" t="s">
        <v>26</v>
      </c>
      <c r="I241" s="192"/>
      <c r="J241" s="192"/>
      <c r="K241" s="192"/>
      <c r="L241" s="195"/>
      <c r="M241" s="196"/>
      <c r="N241" s="197"/>
      <c r="O241" s="197"/>
      <c r="P241" s="197"/>
      <c r="Q241" s="197"/>
      <c r="R241" s="197"/>
      <c r="S241" s="197"/>
      <c r="T241" s="198"/>
      <c r="AT241" s="199" t="s">
        <v>153</v>
      </c>
      <c r="AU241" s="199" t="s">
        <v>82</v>
      </c>
      <c r="AV241" s="13" t="s">
        <v>80</v>
      </c>
      <c r="AW241" s="13" t="s">
        <v>33</v>
      </c>
      <c r="AX241" s="13" t="s">
        <v>72</v>
      </c>
      <c r="AY241" s="199" t="s">
        <v>142</v>
      </c>
    </row>
    <row r="242" spans="1:65" s="14" customFormat="1" ht="10.199999999999999">
      <c r="B242" s="200"/>
      <c r="C242" s="201"/>
      <c r="D242" s="187" t="s">
        <v>153</v>
      </c>
      <c r="E242" s="202" t="s">
        <v>26</v>
      </c>
      <c r="F242" s="203" t="s">
        <v>578</v>
      </c>
      <c r="G242" s="201"/>
      <c r="H242" s="204">
        <v>1.2749999999999999</v>
      </c>
      <c r="I242" s="201"/>
      <c r="J242" s="201"/>
      <c r="K242" s="201"/>
      <c r="L242" s="205"/>
      <c r="M242" s="206"/>
      <c r="N242" s="207"/>
      <c r="O242" s="207"/>
      <c r="P242" s="207"/>
      <c r="Q242" s="207"/>
      <c r="R242" s="207"/>
      <c r="S242" s="207"/>
      <c r="T242" s="208"/>
      <c r="AT242" s="209" t="s">
        <v>153</v>
      </c>
      <c r="AU242" s="209" t="s">
        <v>82</v>
      </c>
      <c r="AV242" s="14" t="s">
        <v>82</v>
      </c>
      <c r="AW242" s="14" t="s">
        <v>33</v>
      </c>
      <c r="AX242" s="14" t="s">
        <v>80</v>
      </c>
      <c r="AY242" s="209" t="s">
        <v>142</v>
      </c>
    </row>
    <row r="243" spans="1:65" s="2" customFormat="1" ht="16.5" customHeight="1">
      <c r="A243" s="31"/>
      <c r="B243" s="32"/>
      <c r="C243" s="175" t="s">
        <v>377</v>
      </c>
      <c r="D243" s="175" t="s">
        <v>144</v>
      </c>
      <c r="E243" s="176" t="s">
        <v>319</v>
      </c>
      <c r="F243" s="177" t="s">
        <v>320</v>
      </c>
      <c r="G243" s="178" t="s">
        <v>321</v>
      </c>
      <c r="H243" s="179">
        <v>0.65300000000000002</v>
      </c>
      <c r="I243" s="180">
        <v>32500</v>
      </c>
      <c r="J243" s="180">
        <f>ROUND(I243*H243,2)</f>
        <v>21222.5</v>
      </c>
      <c r="K243" s="177" t="s">
        <v>26</v>
      </c>
      <c r="L243" s="36"/>
      <c r="M243" s="181" t="s">
        <v>26</v>
      </c>
      <c r="N243" s="182" t="s">
        <v>45</v>
      </c>
      <c r="O243" s="183">
        <v>15.231</v>
      </c>
      <c r="P243" s="183">
        <f>O243*H243</f>
        <v>9.945843</v>
      </c>
      <c r="Q243" s="183">
        <v>1.06277</v>
      </c>
      <c r="R243" s="183">
        <f>Q243*H243</f>
        <v>0.69398881000000001</v>
      </c>
      <c r="S243" s="183">
        <v>0</v>
      </c>
      <c r="T243" s="184">
        <f>S243*H243</f>
        <v>0</v>
      </c>
      <c r="U243" s="31"/>
      <c r="V243" s="31"/>
      <c r="W243" s="31"/>
      <c r="X243" s="31"/>
      <c r="Y243" s="31"/>
      <c r="Z243" s="31"/>
      <c r="AA243" s="31"/>
      <c r="AB243" s="31"/>
      <c r="AC243" s="31"/>
      <c r="AD243" s="31"/>
      <c r="AE243" s="31"/>
      <c r="AR243" s="185" t="s">
        <v>149</v>
      </c>
      <c r="AT243" s="185" t="s">
        <v>144</v>
      </c>
      <c r="AU243" s="185" t="s">
        <v>82</v>
      </c>
      <c r="AY243" s="17" t="s">
        <v>142</v>
      </c>
      <c r="BE243" s="186">
        <f>IF(N243="základní",J243,0)</f>
        <v>0</v>
      </c>
      <c r="BF243" s="186">
        <f>IF(N243="snížená",J243,0)</f>
        <v>0</v>
      </c>
      <c r="BG243" s="186">
        <f>IF(N243="zákl. přenesená",J243,0)</f>
        <v>21222.5</v>
      </c>
      <c r="BH243" s="186">
        <f>IF(N243="sníž. přenesená",J243,0)</f>
        <v>0</v>
      </c>
      <c r="BI243" s="186">
        <f>IF(N243="nulová",J243,0)</f>
        <v>0</v>
      </c>
      <c r="BJ243" s="17" t="s">
        <v>149</v>
      </c>
      <c r="BK243" s="186">
        <f>ROUND(I243*H243,2)</f>
        <v>21222.5</v>
      </c>
      <c r="BL243" s="17" t="s">
        <v>149</v>
      </c>
      <c r="BM243" s="185" t="s">
        <v>322</v>
      </c>
    </row>
    <row r="244" spans="1:65" s="2" customFormat="1" ht="10.199999999999999">
      <c r="A244" s="31"/>
      <c r="B244" s="32"/>
      <c r="C244" s="33"/>
      <c r="D244" s="187" t="s">
        <v>151</v>
      </c>
      <c r="E244" s="33"/>
      <c r="F244" s="188" t="s">
        <v>323</v>
      </c>
      <c r="G244" s="33"/>
      <c r="H244" s="33"/>
      <c r="I244" s="33"/>
      <c r="J244" s="33"/>
      <c r="K244" s="33"/>
      <c r="L244" s="36"/>
      <c r="M244" s="189"/>
      <c r="N244" s="190"/>
      <c r="O244" s="62"/>
      <c r="P244" s="62"/>
      <c r="Q244" s="62"/>
      <c r="R244" s="62"/>
      <c r="S244" s="62"/>
      <c r="T244" s="63"/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T244" s="17" t="s">
        <v>151</v>
      </c>
      <c r="AU244" s="17" t="s">
        <v>82</v>
      </c>
    </row>
    <row r="245" spans="1:65" s="13" customFormat="1" ht="10.199999999999999">
      <c r="B245" s="191"/>
      <c r="C245" s="192"/>
      <c r="D245" s="187" t="s">
        <v>153</v>
      </c>
      <c r="E245" s="193" t="s">
        <v>26</v>
      </c>
      <c r="F245" s="194" t="s">
        <v>579</v>
      </c>
      <c r="G245" s="192"/>
      <c r="H245" s="193" t="s">
        <v>26</v>
      </c>
      <c r="I245" s="192"/>
      <c r="J245" s="192"/>
      <c r="K245" s="192"/>
      <c r="L245" s="195"/>
      <c r="M245" s="196"/>
      <c r="N245" s="197"/>
      <c r="O245" s="197"/>
      <c r="P245" s="197"/>
      <c r="Q245" s="197"/>
      <c r="R245" s="197"/>
      <c r="S245" s="197"/>
      <c r="T245" s="198"/>
      <c r="AT245" s="199" t="s">
        <v>153</v>
      </c>
      <c r="AU245" s="199" t="s">
        <v>82</v>
      </c>
      <c r="AV245" s="13" t="s">
        <v>80</v>
      </c>
      <c r="AW245" s="13" t="s">
        <v>33</v>
      </c>
      <c r="AX245" s="13" t="s">
        <v>72</v>
      </c>
      <c r="AY245" s="199" t="s">
        <v>142</v>
      </c>
    </row>
    <row r="246" spans="1:65" s="14" customFormat="1" ht="10.199999999999999">
      <c r="B246" s="200"/>
      <c r="C246" s="201"/>
      <c r="D246" s="187" t="s">
        <v>153</v>
      </c>
      <c r="E246" s="202" t="s">
        <v>26</v>
      </c>
      <c r="F246" s="203" t="s">
        <v>580</v>
      </c>
      <c r="G246" s="201"/>
      <c r="H246" s="204">
        <v>0.65300000000000002</v>
      </c>
      <c r="I246" s="201"/>
      <c r="J246" s="201"/>
      <c r="K246" s="201"/>
      <c r="L246" s="205"/>
      <c r="M246" s="206"/>
      <c r="N246" s="207"/>
      <c r="O246" s="207"/>
      <c r="P246" s="207"/>
      <c r="Q246" s="207"/>
      <c r="R246" s="207"/>
      <c r="S246" s="207"/>
      <c r="T246" s="208"/>
      <c r="AT246" s="209" t="s">
        <v>153</v>
      </c>
      <c r="AU246" s="209" t="s">
        <v>82</v>
      </c>
      <c r="AV246" s="14" t="s">
        <v>82</v>
      </c>
      <c r="AW246" s="14" t="s">
        <v>33</v>
      </c>
      <c r="AX246" s="14" t="s">
        <v>80</v>
      </c>
      <c r="AY246" s="209" t="s">
        <v>142</v>
      </c>
    </row>
    <row r="247" spans="1:65" s="12" customFormat="1" ht="22.8" customHeight="1">
      <c r="B247" s="160"/>
      <c r="C247" s="161"/>
      <c r="D247" s="162" t="s">
        <v>71</v>
      </c>
      <c r="E247" s="173" t="s">
        <v>162</v>
      </c>
      <c r="F247" s="173" t="s">
        <v>326</v>
      </c>
      <c r="G247" s="161"/>
      <c r="H247" s="161"/>
      <c r="I247" s="161"/>
      <c r="J247" s="174">
        <f>BK247</f>
        <v>32788.44</v>
      </c>
      <c r="K247" s="161"/>
      <c r="L247" s="165"/>
      <c r="M247" s="166"/>
      <c r="N247" s="167"/>
      <c r="O247" s="167"/>
      <c r="P247" s="168">
        <f>SUM(P248:P253)</f>
        <v>20.639167999999998</v>
      </c>
      <c r="Q247" s="167"/>
      <c r="R247" s="168">
        <f>SUM(R248:R253)</f>
        <v>6.3139559999999997E-2</v>
      </c>
      <c r="S247" s="167"/>
      <c r="T247" s="169">
        <f>SUM(T248:T253)</f>
        <v>0</v>
      </c>
      <c r="AR247" s="170" t="s">
        <v>80</v>
      </c>
      <c r="AT247" s="171" t="s">
        <v>71</v>
      </c>
      <c r="AU247" s="171" t="s">
        <v>80</v>
      </c>
      <c r="AY247" s="170" t="s">
        <v>142</v>
      </c>
      <c r="BK247" s="172">
        <f>SUM(BK248:BK253)</f>
        <v>32788.44</v>
      </c>
    </row>
    <row r="248" spans="1:65" s="2" customFormat="1" ht="16.5" customHeight="1">
      <c r="A248" s="31"/>
      <c r="B248" s="32"/>
      <c r="C248" s="175" t="s">
        <v>384</v>
      </c>
      <c r="D248" s="175" t="s">
        <v>144</v>
      </c>
      <c r="E248" s="176" t="s">
        <v>581</v>
      </c>
      <c r="F248" s="177" t="s">
        <v>582</v>
      </c>
      <c r="G248" s="178" t="s">
        <v>235</v>
      </c>
      <c r="H248" s="179">
        <v>33.945999999999998</v>
      </c>
      <c r="I248" s="180">
        <v>885</v>
      </c>
      <c r="J248" s="180">
        <f>ROUND(I248*H248,2)</f>
        <v>30042.21</v>
      </c>
      <c r="K248" s="177" t="s">
        <v>148</v>
      </c>
      <c r="L248" s="36"/>
      <c r="M248" s="181" t="s">
        <v>26</v>
      </c>
      <c r="N248" s="182" t="s">
        <v>45</v>
      </c>
      <c r="O248" s="183">
        <v>0.41599999999999998</v>
      </c>
      <c r="P248" s="183">
        <f>O248*H248</f>
        <v>14.121535999999999</v>
      </c>
      <c r="Q248" s="183">
        <v>1.82E-3</v>
      </c>
      <c r="R248" s="183">
        <f>Q248*H248</f>
        <v>6.1781719999999998E-2</v>
      </c>
      <c r="S248" s="183">
        <v>0</v>
      </c>
      <c r="T248" s="184">
        <f>S248*H248</f>
        <v>0</v>
      </c>
      <c r="U248" s="31"/>
      <c r="V248" s="31"/>
      <c r="W248" s="31"/>
      <c r="X248" s="31"/>
      <c r="Y248" s="31"/>
      <c r="Z248" s="31"/>
      <c r="AA248" s="31"/>
      <c r="AB248" s="31"/>
      <c r="AC248" s="31"/>
      <c r="AD248" s="31"/>
      <c r="AE248" s="31"/>
      <c r="AR248" s="185" t="s">
        <v>149</v>
      </c>
      <c r="AT248" s="185" t="s">
        <v>144</v>
      </c>
      <c r="AU248" s="185" t="s">
        <v>82</v>
      </c>
      <c r="AY248" s="17" t="s">
        <v>142</v>
      </c>
      <c r="BE248" s="186">
        <f>IF(N248="základní",J248,0)</f>
        <v>0</v>
      </c>
      <c r="BF248" s="186">
        <f>IF(N248="snížená",J248,0)</f>
        <v>0</v>
      </c>
      <c r="BG248" s="186">
        <f>IF(N248="zákl. přenesená",J248,0)</f>
        <v>30042.21</v>
      </c>
      <c r="BH248" s="186">
        <f>IF(N248="sníž. přenesená",J248,0)</f>
        <v>0</v>
      </c>
      <c r="BI248" s="186">
        <f>IF(N248="nulová",J248,0)</f>
        <v>0</v>
      </c>
      <c r="BJ248" s="17" t="s">
        <v>149</v>
      </c>
      <c r="BK248" s="186">
        <f>ROUND(I248*H248,2)</f>
        <v>30042.21</v>
      </c>
      <c r="BL248" s="17" t="s">
        <v>149</v>
      </c>
      <c r="BM248" s="185" t="s">
        <v>583</v>
      </c>
    </row>
    <row r="249" spans="1:65" s="2" customFormat="1" ht="10.199999999999999">
      <c r="A249" s="31"/>
      <c r="B249" s="32"/>
      <c r="C249" s="33"/>
      <c r="D249" s="187" t="s">
        <v>151</v>
      </c>
      <c r="E249" s="33"/>
      <c r="F249" s="188" t="s">
        <v>584</v>
      </c>
      <c r="G249" s="33"/>
      <c r="H249" s="33"/>
      <c r="I249" s="33"/>
      <c r="J249" s="33"/>
      <c r="K249" s="33"/>
      <c r="L249" s="36"/>
      <c r="M249" s="189"/>
      <c r="N249" s="190"/>
      <c r="O249" s="62"/>
      <c r="P249" s="62"/>
      <c r="Q249" s="62"/>
      <c r="R249" s="62"/>
      <c r="S249" s="62"/>
      <c r="T249" s="63"/>
      <c r="U249" s="31"/>
      <c r="V249" s="31"/>
      <c r="W249" s="31"/>
      <c r="X249" s="31"/>
      <c r="Y249" s="31"/>
      <c r="Z249" s="31"/>
      <c r="AA249" s="31"/>
      <c r="AB249" s="31"/>
      <c r="AC249" s="31"/>
      <c r="AD249" s="31"/>
      <c r="AE249" s="31"/>
      <c r="AT249" s="17" t="s">
        <v>151</v>
      </c>
      <c r="AU249" s="17" t="s">
        <v>82</v>
      </c>
    </row>
    <row r="250" spans="1:65" s="13" customFormat="1" ht="10.199999999999999">
      <c r="B250" s="191"/>
      <c r="C250" s="192"/>
      <c r="D250" s="187" t="s">
        <v>153</v>
      </c>
      <c r="E250" s="193" t="s">
        <v>26</v>
      </c>
      <c r="F250" s="194" t="s">
        <v>585</v>
      </c>
      <c r="G250" s="192"/>
      <c r="H250" s="193" t="s">
        <v>26</v>
      </c>
      <c r="I250" s="192"/>
      <c r="J250" s="192"/>
      <c r="K250" s="192"/>
      <c r="L250" s="195"/>
      <c r="M250" s="196"/>
      <c r="N250" s="197"/>
      <c r="O250" s="197"/>
      <c r="P250" s="197"/>
      <c r="Q250" s="197"/>
      <c r="R250" s="197"/>
      <c r="S250" s="197"/>
      <c r="T250" s="198"/>
      <c r="AT250" s="199" t="s">
        <v>153</v>
      </c>
      <c r="AU250" s="199" t="s">
        <v>82</v>
      </c>
      <c r="AV250" s="13" t="s">
        <v>80</v>
      </c>
      <c r="AW250" s="13" t="s">
        <v>33</v>
      </c>
      <c r="AX250" s="13" t="s">
        <v>72</v>
      </c>
      <c r="AY250" s="199" t="s">
        <v>142</v>
      </c>
    </row>
    <row r="251" spans="1:65" s="14" customFormat="1" ht="10.199999999999999">
      <c r="B251" s="200"/>
      <c r="C251" s="201"/>
      <c r="D251" s="187" t="s">
        <v>153</v>
      </c>
      <c r="E251" s="202" t="s">
        <v>26</v>
      </c>
      <c r="F251" s="203" t="s">
        <v>586</v>
      </c>
      <c r="G251" s="201"/>
      <c r="H251" s="204">
        <v>33.945999999999998</v>
      </c>
      <c r="I251" s="201"/>
      <c r="J251" s="201"/>
      <c r="K251" s="201"/>
      <c r="L251" s="205"/>
      <c r="M251" s="206"/>
      <c r="N251" s="207"/>
      <c r="O251" s="207"/>
      <c r="P251" s="207"/>
      <c r="Q251" s="207"/>
      <c r="R251" s="207"/>
      <c r="S251" s="207"/>
      <c r="T251" s="208"/>
      <c r="AT251" s="209" t="s">
        <v>153</v>
      </c>
      <c r="AU251" s="209" t="s">
        <v>82</v>
      </c>
      <c r="AV251" s="14" t="s">
        <v>82</v>
      </c>
      <c r="AW251" s="14" t="s">
        <v>33</v>
      </c>
      <c r="AX251" s="14" t="s">
        <v>80</v>
      </c>
      <c r="AY251" s="209" t="s">
        <v>142</v>
      </c>
    </row>
    <row r="252" spans="1:65" s="2" customFormat="1" ht="16.5" customHeight="1">
      <c r="A252" s="31"/>
      <c r="B252" s="32"/>
      <c r="C252" s="175" t="s">
        <v>391</v>
      </c>
      <c r="D252" s="175" t="s">
        <v>144</v>
      </c>
      <c r="E252" s="176" t="s">
        <v>587</v>
      </c>
      <c r="F252" s="177" t="s">
        <v>588</v>
      </c>
      <c r="G252" s="178" t="s">
        <v>235</v>
      </c>
      <c r="H252" s="179">
        <v>33.945999999999998</v>
      </c>
      <c r="I252" s="180">
        <v>80.900000000000006</v>
      </c>
      <c r="J252" s="180">
        <f>ROUND(I252*H252,2)</f>
        <v>2746.23</v>
      </c>
      <c r="K252" s="177" t="s">
        <v>148</v>
      </c>
      <c r="L252" s="36"/>
      <c r="M252" s="181" t="s">
        <v>26</v>
      </c>
      <c r="N252" s="182" t="s">
        <v>45</v>
      </c>
      <c r="O252" s="183">
        <v>0.192</v>
      </c>
      <c r="P252" s="183">
        <f>O252*H252</f>
        <v>6.5176319999999999</v>
      </c>
      <c r="Q252" s="183">
        <v>4.0000000000000003E-5</v>
      </c>
      <c r="R252" s="183">
        <f>Q252*H252</f>
        <v>1.3578400000000001E-3</v>
      </c>
      <c r="S252" s="183">
        <v>0</v>
      </c>
      <c r="T252" s="184">
        <f>S252*H252</f>
        <v>0</v>
      </c>
      <c r="U252" s="31"/>
      <c r="V252" s="31"/>
      <c r="W252" s="31"/>
      <c r="X252" s="31"/>
      <c r="Y252" s="31"/>
      <c r="Z252" s="31"/>
      <c r="AA252" s="31"/>
      <c r="AB252" s="31"/>
      <c r="AC252" s="31"/>
      <c r="AD252" s="31"/>
      <c r="AE252" s="31"/>
      <c r="AR252" s="185" t="s">
        <v>149</v>
      </c>
      <c r="AT252" s="185" t="s">
        <v>144</v>
      </c>
      <c r="AU252" s="185" t="s">
        <v>82</v>
      </c>
      <c r="AY252" s="17" t="s">
        <v>142</v>
      </c>
      <c r="BE252" s="186">
        <f>IF(N252="základní",J252,0)</f>
        <v>0</v>
      </c>
      <c r="BF252" s="186">
        <f>IF(N252="snížená",J252,0)</f>
        <v>0</v>
      </c>
      <c r="BG252" s="186">
        <f>IF(N252="zákl. přenesená",J252,0)</f>
        <v>2746.23</v>
      </c>
      <c r="BH252" s="186">
        <f>IF(N252="sníž. přenesená",J252,0)</f>
        <v>0</v>
      </c>
      <c r="BI252" s="186">
        <f>IF(N252="nulová",J252,0)</f>
        <v>0</v>
      </c>
      <c r="BJ252" s="17" t="s">
        <v>149</v>
      </c>
      <c r="BK252" s="186">
        <f>ROUND(I252*H252,2)</f>
        <v>2746.23</v>
      </c>
      <c r="BL252" s="17" t="s">
        <v>149</v>
      </c>
      <c r="BM252" s="185" t="s">
        <v>589</v>
      </c>
    </row>
    <row r="253" spans="1:65" s="2" customFormat="1" ht="10.199999999999999">
      <c r="A253" s="31"/>
      <c r="B253" s="32"/>
      <c r="C253" s="33"/>
      <c r="D253" s="187" t="s">
        <v>151</v>
      </c>
      <c r="E253" s="33"/>
      <c r="F253" s="188" t="s">
        <v>590</v>
      </c>
      <c r="G253" s="33"/>
      <c r="H253" s="33"/>
      <c r="I253" s="33"/>
      <c r="J253" s="33"/>
      <c r="K253" s="33"/>
      <c r="L253" s="36"/>
      <c r="M253" s="189"/>
      <c r="N253" s="190"/>
      <c r="O253" s="62"/>
      <c r="P253" s="62"/>
      <c r="Q253" s="62"/>
      <c r="R253" s="62"/>
      <c r="S253" s="62"/>
      <c r="T253" s="63"/>
      <c r="U253" s="31"/>
      <c r="V253" s="31"/>
      <c r="W253" s="31"/>
      <c r="X253" s="31"/>
      <c r="Y253" s="31"/>
      <c r="Z253" s="31"/>
      <c r="AA253" s="31"/>
      <c r="AB253" s="31"/>
      <c r="AC253" s="31"/>
      <c r="AD253" s="31"/>
      <c r="AE253" s="31"/>
      <c r="AT253" s="17" t="s">
        <v>151</v>
      </c>
      <c r="AU253" s="17" t="s">
        <v>82</v>
      </c>
    </row>
    <row r="254" spans="1:65" s="12" customFormat="1" ht="22.8" customHeight="1">
      <c r="B254" s="160"/>
      <c r="C254" s="161"/>
      <c r="D254" s="162" t="s">
        <v>71</v>
      </c>
      <c r="E254" s="173" t="s">
        <v>149</v>
      </c>
      <c r="F254" s="173" t="s">
        <v>347</v>
      </c>
      <c r="G254" s="161"/>
      <c r="H254" s="161"/>
      <c r="I254" s="161"/>
      <c r="J254" s="174">
        <f>BK254</f>
        <v>173002.75</v>
      </c>
      <c r="K254" s="161"/>
      <c r="L254" s="165"/>
      <c r="M254" s="166"/>
      <c r="N254" s="167"/>
      <c r="O254" s="167"/>
      <c r="P254" s="168">
        <f>SUM(P255:P324)</f>
        <v>162.67453699999999</v>
      </c>
      <c r="Q254" s="167"/>
      <c r="R254" s="168">
        <f>SUM(R255:R324)</f>
        <v>121.28830506</v>
      </c>
      <c r="S254" s="167"/>
      <c r="T254" s="169">
        <f>SUM(T255:T324)</f>
        <v>0</v>
      </c>
      <c r="AR254" s="170" t="s">
        <v>80</v>
      </c>
      <c r="AT254" s="171" t="s">
        <v>71</v>
      </c>
      <c r="AU254" s="171" t="s">
        <v>80</v>
      </c>
      <c r="AY254" s="170" t="s">
        <v>142</v>
      </c>
      <c r="BK254" s="172">
        <f>SUM(BK255:BK324)</f>
        <v>173002.75</v>
      </c>
    </row>
    <row r="255" spans="1:65" s="2" customFormat="1" ht="16.5" customHeight="1">
      <c r="A255" s="31"/>
      <c r="B255" s="32"/>
      <c r="C255" s="175" t="s">
        <v>398</v>
      </c>
      <c r="D255" s="175" t="s">
        <v>144</v>
      </c>
      <c r="E255" s="176" t="s">
        <v>591</v>
      </c>
      <c r="F255" s="177" t="s">
        <v>592</v>
      </c>
      <c r="G255" s="178" t="s">
        <v>235</v>
      </c>
      <c r="H255" s="179">
        <v>124.99</v>
      </c>
      <c r="I255" s="180">
        <v>405</v>
      </c>
      <c r="J255" s="180">
        <f>ROUND(I255*H255,2)</f>
        <v>50620.95</v>
      </c>
      <c r="K255" s="177" t="s">
        <v>26</v>
      </c>
      <c r="L255" s="36"/>
      <c r="M255" s="181" t="s">
        <v>26</v>
      </c>
      <c r="N255" s="182" t="s">
        <v>45</v>
      </c>
      <c r="O255" s="183">
        <v>0.20100000000000001</v>
      </c>
      <c r="P255" s="183">
        <f>O255*H255</f>
        <v>25.122990000000001</v>
      </c>
      <c r="Q255" s="183">
        <v>0</v>
      </c>
      <c r="R255" s="183">
        <f>Q255*H255</f>
        <v>0</v>
      </c>
      <c r="S255" s="183">
        <v>0</v>
      </c>
      <c r="T255" s="184">
        <f>S255*H255</f>
        <v>0</v>
      </c>
      <c r="U255" s="31"/>
      <c r="V255" s="31"/>
      <c r="W255" s="31"/>
      <c r="X255" s="31"/>
      <c r="Y255" s="31"/>
      <c r="Z255" s="31"/>
      <c r="AA255" s="31"/>
      <c r="AB255" s="31"/>
      <c r="AC255" s="31"/>
      <c r="AD255" s="31"/>
      <c r="AE255" s="31"/>
      <c r="AR255" s="185" t="s">
        <v>149</v>
      </c>
      <c r="AT255" s="185" t="s">
        <v>144</v>
      </c>
      <c r="AU255" s="185" t="s">
        <v>82</v>
      </c>
      <c r="AY255" s="17" t="s">
        <v>142</v>
      </c>
      <c r="BE255" s="186">
        <f>IF(N255="základní",J255,0)</f>
        <v>0</v>
      </c>
      <c r="BF255" s="186">
        <f>IF(N255="snížená",J255,0)</f>
        <v>0</v>
      </c>
      <c r="BG255" s="186">
        <f>IF(N255="zákl. přenesená",J255,0)</f>
        <v>50620.95</v>
      </c>
      <c r="BH255" s="186">
        <f>IF(N255="sníž. přenesená",J255,0)</f>
        <v>0</v>
      </c>
      <c r="BI255" s="186">
        <f>IF(N255="nulová",J255,0)</f>
        <v>0</v>
      </c>
      <c r="BJ255" s="17" t="s">
        <v>149</v>
      </c>
      <c r="BK255" s="186">
        <f>ROUND(I255*H255,2)</f>
        <v>50620.95</v>
      </c>
      <c r="BL255" s="17" t="s">
        <v>149</v>
      </c>
      <c r="BM255" s="185" t="s">
        <v>593</v>
      </c>
    </row>
    <row r="256" spans="1:65" s="2" customFormat="1" ht="10.199999999999999">
      <c r="A256" s="31"/>
      <c r="B256" s="32"/>
      <c r="C256" s="33"/>
      <c r="D256" s="187" t="s">
        <v>151</v>
      </c>
      <c r="E256" s="33"/>
      <c r="F256" s="188" t="s">
        <v>592</v>
      </c>
      <c r="G256" s="33"/>
      <c r="H256" s="33"/>
      <c r="I256" s="33"/>
      <c r="J256" s="33"/>
      <c r="K256" s="33"/>
      <c r="L256" s="36"/>
      <c r="M256" s="189"/>
      <c r="N256" s="190"/>
      <c r="O256" s="62"/>
      <c r="P256" s="62"/>
      <c r="Q256" s="62"/>
      <c r="R256" s="62"/>
      <c r="S256" s="62"/>
      <c r="T256" s="63"/>
      <c r="U256" s="31"/>
      <c r="V256" s="31"/>
      <c r="W256" s="31"/>
      <c r="X256" s="31"/>
      <c r="Y256" s="31"/>
      <c r="Z256" s="31"/>
      <c r="AA256" s="31"/>
      <c r="AB256" s="31"/>
      <c r="AC256" s="31"/>
      <c r="AD256" s="31"/>
      <c r="AE256" s="31"/>
      <c r="AT256" s="17" t="s">
        <v>151</v>
      </c>
      <c r="AU256" s="17" t="s">
        <v>82</v>
      </c>
    </row>
    <row r="257" spans="1:65" s="13" customFormat="1" ht="10.199999999999999">
      <c r="B257" s="191"/>
      <c r="C257" s="192"/>
      <c r="D257" s="187" t="s">
        <v>153</v>
      </c>
      <c r="E257" s="193" t="s">
        <v>26</v>
      </c>
      <c r="F257" s="194" t="s">
        <v>594</v>
      </c>
      <c r="G257" s="192"/>
      <c r="H257" s="193" t="s">
        <v>26</v>
      </c>
      <c r="I257" s="192"/>
      <c r="J257" s="192"/>
      <c r="K257" s="192"/>
      <c r="L257" s="195"/>
      <c r="M257" s="196"/>
      <c r="N257" s="197"/>
      <c r="O257" s="197"/>
      <c r="P257" s="197"/>
      <c r="Q257" s="197"/>
      <c r="R257" s="197"/>
      <c r="S257" s="197"/>
      <c r="T257" s="198"/>
      <c r="AT257" s="199" t="s">
        <v>153</v>
      </c>
      <c r="AU257" s="199" t="s">
        <v>82</v>
      </c>
      <c r="AV257" s="13" t="s">
        <v>80</v>
      </c>
      <c r="AW257" s="13" t="s">
        <v>33</v>
      </c>
      <c r="AX257" s="13" t="s">
        <v>72</v>
      </c>
      <c r="AY257" s="199" t="s">
        <v>142</v>
      </c>
    </row>
    <row r="258" spans="1:65" s="13" customFormat="1" ht="10.199999999999999">
      <c r="B258" s="191"/>
      <c r="C258" s="192"/>
      <c r="D258" s="187" t="s">
        <v>153</v>
      </c>
      <c r="E258" s="193" t="s">
        <v>26</v>
      </c>
      <c r="F258" s="194" t="s">
        <v>595</v>
      </c>
      <c r="G258" s="192"/>
      <c r="H258" s="193" t="s">
        <v>26</v>
      </c>
      <c r="I258" s="192"/>
      <c r="J258" s="192"/>
      <c r="K258" s="192"/>
      <c r="L258" s="195"/>
      <c r="M258" s="196"/>
      <c r="N258" s="197"/>
      <c r="O258" s="197"/>
      <c r="P258" s="197"/>
      <c r="Q258" s="197"/>
      <c r="R258" s="197"/>
      <c r="S258" s="197"/>
      <c r="T258" s="198"/>
      <c r="AT258" s="199" t="s">
        <v>153</v>
      </c>
      <c r="AU258" s="199" t="s">
        <v>82</v>
      </c>
      <c r="AV258" s="13" t="s">
        <v>80</v>
      </c>
      <c r="AW258" s="13" t="s">
        <v>33</v>
      </c>
      <c r="AX258" s="13" t="s">
        <v>72</v>
      </c>
      <c r="AY258" s="199" t="s">
        <v>142</v>
      </c>
    </row>
    <row r="259" spans="1:65" s="14" customFormat="1" ht="10.199999999999999">
      <c r="B259" s="200"/>
      <c r="C259" s="201"/>
      <c r="D259" s="187" t="s">
        <v>153</v>
      </c>
      <c r="E259" s="202" t="s">
        <v>26</v>
      </c>
      <c r="F259" s="203" t="s">
        <v>596</v>
      </c>
      <c r="G259" s="201"/>
      <c r="H259" s="204">
        <v>110</v>
      </c>
      <c r="I259" s="201"/>
      <c r="J259" s="201"/>
      <c r="K259" s="201"/>
      <c r="L259" s="205"/>
      <c r="M259" s="206"/>
      <c r="N259" s="207"/>
      <c r="O259" s="207"/>
      <c r="P259" s="207"/>
      <c r="Q259" s="207"/>
      <c r="R259" s="207"/>
      <c r="S259" s="207"/>
      <c r="T259" s="208"/>
      <c r="AT259" s="209" t="s">
        <v>153</v>
      </c>
      <c r="AU259" s="209" t="s">
        <v>82</v>
      </c>
      <c r="AV259" s="14" t="s">
        <v>82</v>
      </c>
      <c r="AW259" s="14" t="s">
        <v>33</v>
      </c>
      <c r="AX259" s="14" t="s">
        <v>72</v>
      </c>
      <c r="AY259" s="209" t="s">
        <v>142</v>
      </c>
    </row>
    <row r="260" spans="1:65" s="13" customFormat="1" ht="10.199999999999999">
      <c r="B260" s="191"/>
      <c r="C260" s="192"/>
      <c r="D260" s="187" t="s">
        <v>153</v>
      </c>
      <c r="E260" s="193" t="s">
        <v>26</v>
      </c>
      <c r="F260" s="194" t="s">
        <v>597</v>
      </c>
      <c r="G260" s="192"/>
      <c r="H260" s="193" t="s">
        <v>26</v>
      </c>
      <c r="I260" s="192"/>
      <c r="J260" s="192"/>
      <c r="K260" s="192"/>
      <c r="L260" s="195"/>
      <c r="M260" s="196"/>
      <c r="N260" s="197"/>
      <c r="O260" s="197"/>
      <c r="P260" s="197"/>
      <c r="Q260" s="197"/>
      <c r="R260" s="197"/>
      <c r="S260" s="197"/>
      <c r="T260" s="198"/>
      <c r="AT260" s="199" t="s">
        <v>153</v>
      </c>
      <c r="AU260" s="199" t="s">
        <v>82</v>
      </c>
      <c r="AV260" s="13" t="s">
        <v>80</v>
      </c>
      <c r="AW260" s="13" t="s">
        <v>33</v>
      </c>
      <c r="AX260" s="13" t="s">
        <v>72</v>
      </c>
      <c r="AY260" s="199" t="s">
        <v>142</v>
      </c>
    </row>
    <row r="261" spans="1:65" s="14" customFormat="1" ht="10.199999999999999">
      <c r="B261" s="200"/>
      <c r="C261" s="201"/>
      <c r="D261" s="187" t="s">
        <v>153</v>
      </c>
      <c r="E261" s="202" t="s">
        <v>26</v>
      </c>
      <c r="F261" s="203" t="s">
        <v>598</v>
      </c>
      <c r="G261" s="201"/>
      <c r="H261" s="204">
        <v>12.8</v>
      </c>
      <c r="I261" s="201"/>
      <c r="J261" s="201"/>
      <c r="K261" s="201"/>
      <c r="L261" s="205"/>
      <c r="M261" s="206"/>
      <c r="N261" s="207"/>
      <c r="O261" s="207"/>
      <c r="P261" s="207"/>
      <c r="Q261" s="207"/>
      <c r="R261" s="207"/>
      <c r="S261" s="207"/>
      <c r="T261" s="208"/>
      <c r="AT261" s="209" t="s">
        <v>153</v>
      </c>
      <c r="AU261" s="209" t="s">
        <v>82</v>
      </c>
      <c r="AV261" s="14" t="s">
        <v>82</v>
      </c>
      <c r="AW261" s="14" t="s">
        <v>33</v>
      </c>
      <c r="AX261" s="14" t="s">
        <v>72</v>
      </c>
      <c r="AY261" s="209" t="s">
        <v>142</v>
      </c>
    </row>
    <row r="262" spans="1:65" s="13" customFormat="1" ht="10.199999999999999">
      <c r="B262" s="191"/>
      <c r="C262" s="192"/>
      <c r="D262" s="187" t="s">
        <v>153</v>
      </c>
      <c r="E262" s="193" t="s">
        <v>26</v>
      </c>
      <c r="F262" s="194" t="s">
        <v>599</v>
      </c>
      <c r="G262" s="192"/>
      <c r="H262" s="193" t="s">
        <v>26</v>
      </c>
      <c r="I262" s="192"/>
      <c r="J262" s="192"/>
      <c r="K262" s="192"/>
      <c r="L262" s="195"/>
      <c r="M262" s="196"/>
      <c r="N262" s="197"/>
      <c r="O262" s="197"/>
      <c r="P262" s="197"/>
      <c r="Q262" s="197"/>
      <c r="R262" s="197"/>
      <c r="S262" s="197"/>
      <c r="T262" s="198"/>
      <c r="AT262" s="199" t="s">
        <v>153</v>
      </c>
      <c r="AU262" s="199" t="s">
        <v>82</v>
      </c>
      <c r="AV262" s="13" t="s">
        <v>80</v>
      </c>
      <c r="AW262" s="13" t="s">
        <v>33</v>
      </c>
      <c r="AX262" s="13" t="s">
        <v>72</v>
      </c>
      <c r="AY262" s="199" t="s">
        <v>142</v>
      </c>
    </row>
    <row r="263" spans="1:65" s="14" customFormat="1" ht="10.199999999999999">
      <c r="B263" s="200"/>
      <c r="C263" s="201"/>
      <c r="D263" s="187" t="s">
        <v>153</v>
      </c>
      <c r="E263" s="202" t="s">
        <v>26</v>
      </c>
      <c r="F263" s="203" t="s">
        <v>600</v>
      </c>
      <c r="G263" s="201"/>
      <c r="H263" s="204">
        <v>2.19</v>
      </c>
      <c r="I263" s="201"/>
      <c r="J263" s="201"/>
      <c r="K263" s="201"/>
      <c r="L263" s="205"/>
      <c r="M263" s="206"/>
      <c r="N263" s="207"/>
      <c r="O263" s="207"/>
      <c r="P263" s="207"/>
      <c r="Q263" s="207"/>
      <c r="R263" s="207"/>
      <c r="S263" s="207"/>
      <c r="T263" s="208"/>
      <c r="AT263" s="209" t="s">
        <v>153</v>
      </c>
      <c r="AU263" s="209" t="s">
        <v>82</v>
      </c>
      <c r="AV263" s="14" t="s">
        <v>82</v>
      </c>
      <c r="AW263" s="14" t="s">
        <v>33</v>
      </c>
      <c r="AX263" s="14" t="s">
        <v>72</v>
      </c>
      <c r="AY263" s="209" t="s">
        <v>142</v>
      </c>
    </row>
    <row r="264" spans="1:65" s="15" customFormat="1" ht="10.199999999999999">
      <c r="B264" s="210"/>
      <c r="C264" s="211"/>
      <c r="D264" s="187" t="s">
        <v>153</v>
      </c>
      <c r="E264" s="212" t="s">
        <v>26</v>
      </c>
      <c r="F264" s="213" t="s">
        <v>177</v>
      </c>
      <c r="G264" s="211"/>
      <c r="H264" s="214">
        <v>124.99</v>
      </c>
      <c r="I264" s="211"/>
      <c r="J264" s="211"/>
      <c r="K264" s="211"/>
      <c r="L264" s="215"/>
      <c r="M264" s="216"/>
      <c r="N264" s="217"/>
      <c r="O264" s="217"/>
      <c r="P264" s="217"/>
      <c r="Q264" s="217"/>
      <c r="R264" s="217"/>
      <c r="S264" s="217"/>
      <c r="T264" s="218"/>
      <c r="AT264" s="219" t="s">
        <v>153</v>
      </c>
      <c r="AU264" s="219" t="s">
        <v>82</v>
      </c>
      <c r="AV264" s="15" t="s">
        <v>149</v>
      </c>
      <c r="AW264" s="15" t="s">
        <v>33</v>
      </c>
      <c r="AX264" s="15" t="s">
        <v>80</v>
      </c>
      <c r="AY264" s="219" t="s">
        <v>142</v>
      </c>
    </row>
    <row r="265" spans="1:65" s="2" customFormat="1" ht="16.5" customHeight="1">
      <c r="A265" s="31"/>
      <c r="B265" s="32"/>
      <c r="C265" s="175" t="s">
        <v>404</v>
      </c>
      <c r="D265" s="175" t="s">
        <v>144</v>
      </c>
      <c r="E265" s="176" t="s">
        <v>601</v>
      </c>
      <c r="F265" s="177" t="s">
        <v>602</v>
      </c>
      <c r="G265" s="178" t="s">
        <v>235</v>
      </c>
      <c r="H265" s="179">
        <v>2.036</v>
      </c>
      <c r="I265" s="180">
        <v>307</v>
      </c>
      <c r="J265" s="180">
        <f>ROUND(I265*H265,2)</f>
        <v>625.04999999999995</v>
      </c>
      <c r="K265" s="177" t="s">
        <v>26</v>
      </c>
      <c r="L265" s="36"/>
      <c r="M265" s="181" t="s">
        <v>26</v>
      </c>
      <c r="N265" s="182" t="s">
        <v>45</v>
      </c>
      <c r="O265" s="183">
        <v>0.16600000000000001</v>
      </c>
      <c r="P265" s="183">
        <f>O265*H265</f>
        <v>0.337976</v>
      </c>
      <c r="Q265" s="183">
        <v>0</v>
      </c>
      <c r="R265" s="183">
        <f>Q265*H265</f>
        <v>0</v>
      </c>
      <c r="S265" s="183">
        <v>0</v>
      </c>
      <c r="T265" s="184">
        <f>S265*H265</f>
        <v>0</v>
      </c>
      <c r="U265" s="31"/>
      <c r="V265" s="31"/>
      <c r="W265" s="31"/>
      <c r="X265" s="31"/>
      <c r="Y265" s="31"/>
      <c r="Z265" s="31"/>
      <c r="AA265" s="31"/>
      <c r="AB265" s="31"/>
      <c r="AC265" s="31"/>
      <c r="AD265" s="31"/>
      <c r="AE265" s="31"/>
      <c r="AR265" s="185" t="s">
        <v>149</v>
      </c>
      <c r="AT265" s="185" t="s">
        <v>144</v>
      </c>
      <c r="AU265" s="185" t="s">
        <v>82</v>
      </c>
      <c r="AY265" s="17" t="s">
        <v>142</v>
      </c>
      <c r="BE265" s="186">
        <f>IF(N265="základní",J265,0)</f>
        <v>0</v>
      </c>
      <c r="BF265" s="186">
        <f>IF(N265="snížená",J265,0)</f>
        <v>0</v>
      </c>
      <c r="BG265" s="186">
        <f>IF(N265="zákl. přenesená",J265,0)</f>
        <v>625.04999999999995</v>
      </c>
      <c r="BH265" s="186">
        <f>IF(N265="sníž. přenesená",J265,0)</f>
        <v>0</v>
      </c>
      <c r="BI265" s="186">
        <f>IF(N265="nulová",J265,0)</f>
        <v>0</v>
      </c>
      <c r="BJ265" s="17" t="s">
        <v>149</v>
      </c>
      <c r="BK265" s="186">
        <f>ROUND(I265*H265,2)</f>
        <v>625.04999999999995</v>
      </c>
      <c r="BL265" s="17" t="s">
        <v>149</v>
      </c>
      <c r="BM265" s="185" t="s">
        <v>603</v>
      </c>
    </row>
    <row r="266" spans="1:65" s="2" customFormat="1" ht="10.199999999999999">
      <c r="A266" s="31"/>
      <c r="B266" s="32"/>
      <c r="C266" s="33"/>
      <c r="D266" s="187" t="s">
        <v>151</v>
      </c>
      <c r="E266" s="33"/>
      <c r="F266" s="188" t="s">
        <v>604</v>
      </c>
      <c r="G266" s="33"/>
      <c r="H266" s="33"/>
      <c r="I266" s="33"/>
      <c r="J266" s="33"/>
      <c r="K266" s="33"/>
      <c r="L266" s="36"/>
      <c r="M266" s="189"/>
      <c r="N266" s="190"/>
      <c r="O266" s="62"/>
      <c r="P266" s="62"/>
      <c r="Q266" s="62"/>
      <c r="R266" s="62"/>
      <c r="S266" s="62"/>
      <c r="T266" s="63"/>
      <c r="U266" s="31"/>
      <c r="V266" s="31"/>
      <c r="W266" s="31"/>
      <c r="X266" s="31"/>
      <c r="Y266" s="31"/>
      <c r="Z266" s="31"/>
      <c r="AA266" s="31"/>
      <c r="AB266" s="31"/>
      <c r="AC266" s="31"/>
      <c r="AD266" s="31"/>
      <c r="AE266" s="31"/>
      <c r="AT266" s="17" t="s">
        <v>151</v>
      </c>
      <c r="AU266" s="17" t="s">
        <v>82</v>
      </c>
    </row>
    <row r="267" spans="1:65" s="13" customFormat="1" ht="10.199999999999999">
      <c r="B267" s="191"/>
      <c r="C267" s="192"/>
      <c r="D267" s="187" t="s">
        <v>153</v>
      </c>
      <c r="E267" s="193" t="s">
        <v>26</v>
      </c>
      <c r="F267" s="194" t="s">
        <v>605</v>
      </c>
      <c r="G267" s="192"/>
      <c r="H267" s="193" t="s">
        <v>26</v>
      </c>
      <c r="I267" s="192"/>
      <c r="J267" s="192"/>
      <c r="K267" s="192"/>
      <c r="L267" s="195"/>
      <c r="M267" s="196"/>
      <c r="N267" s="197"/>
      <c r="O267" s="197"/>
      <c r="P267" s="197"/>
      <c r="Q267" s="197"/>
      <c r="R267" s="197"/>
      <c r="S267" s="197"/>
      <c r="T267" s="198"/>
      <c r="AT267" s="199" t="s">
        <v>153</v>
      </c>
      <c r="AU267" s="199" t="s">
        <v>82</v>
      </c>
      <c r="AV267" s="13" t="s">
        <v>80</v>
      </c>
      <c r="AW267" s="13" t="s">
        <v>33</v>
      </c>
      <c r="AX267" s="13" t="s">
        <v>72</v>
      </c>
      <c r="AY267" s="199" t="s">
        <v>142</v>
      </c>
    </row>
    <row r="268" spans="1:65" s="14" customFormat="1" ht="10.199999999999999">
      <c r="B268" s="200"/>
      <c r="C268" s="201"/>
      <c r="D268" s="187" t="s">
        <v>153</v>
      </c>
      <c r="E268" s="202" t="s">
        <v>26</v>
      </c>
      <c r="F268" s="203" t="s">
        <v>606</v>
      </c>
      <c r="G268" s="201"/>
      <c r="H268" s="204">
        <v>2.036</v>
      </c>
      <c r="I268" s="201"/>
      <c r="J268" s="201"/>
      <c r="K268" s="201"/>
      <c r="L268" s="205"/>
      <c r="M268" s="206"/>
      <c r="N268" s="207"/>
      <c r="O268" s="207"/>
      <c r="P268" s="207"/>
      <c r="Q268" s="207"/>
      <c r="R268" s="207"/>
      <c r="S268" s="207"/>
      <c r="T268" s="208"/>
      <c r="AT268" s="209" t="s">
        <v>153</v>
      </c>
      <c r="AU268" s="209" t="s">
        <v>82</v>
      </c>
      <c r="AV268" s="14" t="s">
        <v>82</v>
      </c>
      <c r="AW268" s="14" t="s">
        <v>33</v>
      </c>
      <c r="AX268" s="14" t="s">
        <v>80</v>
      </c>
      <c r="AY268" s="209" t="s">
        <v>142</v>
      </c>
    </row>
    <row r="269" spans="1:65" s="2" customFormat="1" ht="16.5" customHeight="1">
      <c r="A269" s="31"/>
      <c r="B269" s="32"/>
      <c r="C269" s="175" t="s">
        <v>411</v>
      </c>
      <c r="D269" s="175" t="s">
        <v>144</v>
      </c>
      <c r="E269" s="176" t="s">
        <v>607</v>
      </c>
      <c r="F269" s="177" t="s">
        <v>608</v>
      </c>
      <c r="G269" s="178" t="s">
        <v>235</v>
      </c>
      <c r="H269" s="179">
        <v>3.7879999999999998</v>
      </c>
      <c r="I269" s="180">
        <v>510</v>
      </c>
      <c r="J269" s="180">
        <f>ROUND(I269*H269,2)</f>
        <v>1931.88</v>
      </c>
      <c r="K269" s="177" t="s">
        <v>148</v>
      </c>
      <c r="L269" s="36"/>
      <c r="M269" s="181" t="s">
        <v>26</v>
      </c>
      <c r="N269" s="182" t="s">
        <v>45</v>
      </c>
      <c r="O269" s="183">
        <v>0.20100000000000001</v>
      </c>
      <c r="P269" s="183">
        <f>O269*H269</f>
        <v>0.76138799999999995</v>
      </c>
      <c r="Q269" s="183">
        <v>0</v>
      </c>
      <c r="R269" s="183">
        <f>Q269*H269</f>
        <v>0</v>
      </c>
      <c r="S269" s="183">
        <v>0</v>
      </c>
      <c r="T269" s="184">
        <f>S269*H269</f>
        <v>0</v>
      </c>
      <c r="U269" s="31"/>
      <c r="V269" s="31"/>
      <c r="W269" s="31"/>
      <c r="X269" s="31"/>
      <c r="Y269" s="31"/>
      <c r="Z269" s="31"/>
      <c r="AA269" s="31"/>
      <c r="AB269" s="31"/>
      <c r="AC269" s="31"/>
      <c r="AD269" s="31"/>
      <c r="AE269" s="31"/>
      <c r="AR269" s="185" t="s">
        <v>149</v>
      </c>
      <c r="AT269" s="185" t="s">
        <v>144</v>
      </c>
      <c r="AU269" s="185" t="s">
        <v>82</v>
      </c>
      <c r="AY269" s="17" t="s">
        <v>142</v>
      </c>
      <c r="BE269" s="186">
        <f>IF(N269="základní",J269,0)</f>
        <v>0</v>
      </c>
      <c r="BF269" s="186">
        <f>IF(N269="snížená",J269,0)</f>
        <v>0</v>
      </c>
      <c r="BG269" s="186">
        <f>IF(N269="zákl. přenesená",J269,0)</f>
        <v>1931.88</v>
      </c>
      <c r="BH269" s="186">
        <f>IF(N269="sníž. přenesená",J269,0)</f>
        <v>0</v>
      </c>
      <c r="BI269" s="186">
        <f>IF(N269="nulová",J269,0)</f>
        <v>0</v>
      </c>
      <c r="BJ269" s="17" t="s">
        <v>149</v>
      </c>
      <c r="BK269" s="186">
        <f>ROUND(I269*H269,2)</f>
        <v>1931.88</v>
      </c>
      <c r="BL269" s="17" t="s">
        <v>149</v>
      </c>
      <c r="BM269" s="185" t="s">
        <v>609</v>
      </c>
    </row>
    <row r="270" spans="1:65" s="2" customFormat="1" ht="10.199999999999999">
      <c r="A270" s="31"/>
      <c r="B270" s="32"/>
      <c r="C270" s="33"/>
      <c r="D270" s="187" t="s">
        <v>151</v>
      </c>
      <c r="E270" s="33"/>
      <c r="F270" s="188" t="s">
        <v>610</v>
      </c>
      <c r="G270" s="33"/>
      <c r="H270" s="33"/>
      <c r="I270" s="33"/>
      <c r="J270" s="33"/>
      <c r="K270" s="33"/>
      <c r="L270" s="36"/>
      <c r="M270" s="189"/>
      <c r="N270" s="190"/>
      <c r="O270" s="62"/>
      <c r="P270" s="62"/>
      <c r="Q270" s="62"/>
      <c r="R270" s="62"/>
      <c r="S270" s="62"/>
      <c r="T270" s="63"/>
      <c r="U270" s="31"/>
      <c r="V270" s="31"/>
      <c r="W270" s="31"/>
      <c r="X270" s="31"/>
      <c r="Y270" s="31"/>
      <c r="Z270" s="31"/>
      <c r="AA270" s="31"/>
      <c r="AB270" s="31"/>
      <c r="AC270" s="31"/>
      <c r="AD270" s="31"/>
      <c r="AE270" s="31"/>
      <c r="AT270" s="17" t="s">
        <v>151</v>
      </c>
      <c r="AU270" s="17" t="s">
        <v>82</v>
      </c>
    </row>
    <row r="271" spans="1:65" s="13" customFormat="1" ht="10.199999999999999">
      <c r="B271" s="191"/>
      <c r="C271" s="192"/>
      <c r="D271" s="187" t="s">
        <v>153</v>
      </c>
      <c r="E271" s="193" t="s">
        <v>26</v>
      </c>
      <c r="F271" s="194" t="s">
        <v>611</v>
      </c>
      <c r="G271" s="192"/>
      <c r="H271" s="193" t="s">
        <v>26</v>
      </c>
      <c r="I271" s="192"/>
      <c r="J271" s="192"/>
      <c r="K271" s="192"/>
      <c r="L271" s="195"/>
      <c r="M271" s="196"/>
      <c r="N271" s="197"/>
      <c r="O271" s="197"/>
      <c r="P271" s="197"/>
      <c r="Q271" s="197"/>
      <c r="R271" s="197"/>
      <c r="S271" s="197"/>
      <c r="T271" s="198"/>
      <c r="AT271" s="199" t="s">
        <v>153</v>
      </c>
      <c r="AU271" s="199" t="s">
        <v>82</v>
      </c>
      <c r="AV271" s="13" t="s">
        <v>80</v>
      </c>
      <c r="AW271" s="13" t="s">
        <v>33</v>
      </c>
      <c r="AX271" s="13" t="s">
        <v>72</v>
      </c>
      <c r="AY271" s="199" t="s">
        <v>142</v>
      </c>
    </row>
    <row r="272" spans="1:65" s="13" customFormat="1" ht="10.199999999999999">
      <c r="B272" s="191"/>
      <c r="C272" s="192"/>
      <c r="D272" s="187" t="s">
        <v>153</v>
      </c>
      <c r="E272" s="193" t="s">
        <v>26</v>
      </c>
      <c r="F272" s="194" t="s">
        <v>567</v>
      </c>
      <c r="G272" s="192"/>
      <c r="H272" s="193" t="s">
        <v>26</v>
      </c>
      <c r="I272" s="192"/>
      <c r="J272" s="192"/>
      <c r="K272" s="192"/>
      <c r="L272" s="195"/>
      <c r="M272" s="196"/>
      <c r="N272" s="197"/>
      <c r="O272" s="197"/>
      <c r="P272" s="197"/>
      <c r="Q272" s="197"/>
      <c r="R272" s="197"/>
      <c r="S272" s="197"/>
      <c r="T272" s="198"/>
      <c r="AT272" s="199" t="s">
        <v>153</v>
      </c>
      <c r="AU272" s="199" t="s">
        <v>82</v>
      </c>
      <c r="AV272" s="13" t="s">
        <v>80</v>
      </c>
      <c r="AW272" s="13" t="s">
        <v>33</v>
      </c>
      <c r="AX272" s="13" t="s">
        <v>72</v>
      </c>
      <c r="AY272" s="199" t="s">
        <v>142</v>
      </c>
    </row>
    <row r="273" spans="1:65" s="14" customFormat="1" ht="10.199999999999999">
      <c r="B273" s="200"/>
      <c r="C273" s="201"/>
      <c r="D273" s="187" t="s">
        <v>153</v>
      </c>
      <c r="E273" s="202" t="s">
        <v>26</v>
      </c>
      <c r="F273" s="203" t="s">
        <v>612</v>
      </c>
      <c r="G273" s="201"/>
      <c r="H273" s="204">
        <v>3.7879999999999998</v>
      </c>
      <c r="I273" s="201"/>
      <c r="J273" s="201"/>
      <c r="K273" s="201"/>
      <c r="L273" s="205"/>
      <c r="M273" s="206"/>
      <c r="N273" s="207"/>
      <c r="O273" s="207"/>
      <c r="P273" s="207"/>
      <c r="Q273" s="207"/>
      <c r="R273" s="207"/>
      <c r="S273" s="207"/>
      <c r="T273" s="208"/>
      <c r="AT273" s="209" t="s">
        <v>153</v>
      </c>
      <c r="AU273" s="209" t="s">
        <v>82</v>
      </c>
      <c r="AV273" s="14" t="s">
        <v>82</v>
      </c>
      <c r="AW273" s="14" t="s">
        <v>33</v>
      </c>
      <c r="AX273" s="14" t="s">
        <v>80</v>
      </c>
      <c r="AY273" s="209" t="s">
        <v>142</v>
      </c>
    </row>
    <row r="274" spans="1:65" s="2" customFormat="1" ht="16.5" customHeight="1">
      <c r="A274" s="31"/>
      <c r="B274" s="32"/>
      <c r="C274" s="175" t="s">
        <v>418</v>
      </c>
      <c r="D274" s="175" t="s">
        <v>144</v>
      </c>
      <c r="E274" s="176" t="s">
        <v>349</v>
      </c>
      <c r="F274" s="177" t="s">
        <v>350</v>
      </c>
      <c r="G274" s="178" t="s">
        <v>235</v>
      </c>
      <c r="H274" s="179">
        <v>85.9</v>
      </c>
      <c r="I274" s="180">
        <v>113</v>
      </c>
      <c r="J274" s="180">
        <f>ROUND(I274*H274,2)</f>
        <v>9706.7000000000007</v>
      </c>
      <c r="K274" s="177" t="s">
        <v>148</v>
      </c>
      <c r="L274" s="36"/>
      <c r="M274" s="181" t="s">
        <v>26</v>
      </c>
      <c r="N274" s="182" t="s">
        <v>45</v>
      </c>
      <c r="O274" s="183">
        <v>0.17799999999999999</v>
      </c>
      <c r="P274" s="183">
        <f>O274*H274</f>
        <v>15.2902</v>
      </c>
      <c r="Q274" s="183">
        <v>0.21251999999999999</v>
      </c>
      <c r="R274" s="183">
        <f>Q274*H274</f>
        <v>18.255468</v>
      </c>
      <c r="S274" s="183">
        <v>0</v>
      </c>
      <c r="T274" s="184">
        <f>S274*H274</f>
        <v>0</v>
      </c>
      <c r="U274" s="31"/>
      <c r="V274" s="31"/>
      <c r="W274" s="31"/>
      <c r="X274" s="31"/>
      <c r="Y274" s="31"/>
      <c r="Z274" s="31"/>
      <c r="AA274" s="31"/>
      <c r="AB274" s="31"/>
      <c r="AC274" s="31"/>
      <c r="AD274" s="31"/>
      <c r="AE274" s="31"/>
      <c r="AR274" s="185" t="s">
        <v>149</v>
      </c>
      <c r="AT274" s="185" t="s">
        <v>144</v>
      </c>
      <c r="AU274" s="185" t="s">
        <v>82</v>
      </c>
      <c r="AY274" s="17" t="s">
        <v>142</v>
      </c>
      <c r="BE274" s="186">
        <f>IF(N274="základní",J274,0)</f>
        <v>0</v>
      </c>
      <c r="BF274" s="186">
        <f>IF(N274="snížená",J274,0)</f>
        <v>0</v>
      </c>
      <c r="BG274" s="186">
        <f>IF(N274="zákl. přenesená",J274,0)</f>
        <v>9706.7000000000007</v>
      </c>
      <c r="BH274" s="186">
        <f>IF(N274="sníž. přenesená",J274,0)</f>
        <v>0</v>
      </c>
      <c r="BI274" s="186">
        <f>IF(N274="nulová",J274,0)</f>
        <v>0</v>
      </c>
      <c r="BJ274" s="17" t="s">
        <v>149</v>
      </c>
      <c r="BK274" s="186">
        <f>ROUND(I274*H274,2)</f>
        <v>9706.7000000000007</v>
      </c>
      <c r="BL274" s="17" t="s">
        <v>149</v>
      </c>
      <c r="BM274" s="185" t="s">
        <v>351</v>
      </c>
    </row>
    <row r="275" spans="1:65" s="2" customFormat="1" ht="10.199999999999999">
      <c r="A275" s="31"/>
      <c r="B275" s="32"/>
      <c r="C275" s="33"/>
      <c r="D275" s="187" t="s">
        <v>151</v>
      </c>
      <c r="E275" s="33"/>
      <c r="F275" s="188" t="s">
        <v>352</v>
      </c>
      <c r="G275" s="33"/>
      <c r="H275" s="33"/>
      <c r="I275" s="33"/>
      <c r="J275" s="33"/>
      <c r="K275" s="33"/>
      <c r="L275" s="36"/>
      <c r="M275" s="189"/>
      <c r="N275" s="190"/>
      <c r="O275" s="62"/>
      <c r="P275" s="62"/>
      <c r="Q275" s="62"/>
      <c r="R275" s="62"/>
      <c r="S275" s="62"/>
      <c r="T275" s="63"/>
      <c r="U275" s="31"/>
      <c r="V275" s="31"/>
      <c r="W275" s="31"/>
      <c r="X275" s="31"/>
      <c r="Y275" s="31"/>
      <c r="Z275" s="31"/>
      <c r="AA275" s="31"/>
      <c r="AB275" s="31"/>
      <c r="AC275" s="31"/>
      <c r="AD275" s="31"/>
      <c r="AE275" s="31"/>
      <c r="AT275" s="17" t="s">
        <v>151</v>
      </c>
      <c r="AU275" s="17" t="s">
        <v>82</v>
      </c>
    </row>
    <row r="276" spans="1:65" s="13" customFormat="1" ht="10.199999999999999">
      <c r="B276" s="191"/>
      <c r="C276" s="192"/>
      <c r="D276" s="187" t="s">
        <v>153</v>
      </c>
      <c r="E276" s="193" t="s">
        <v>26</v>
      </c>
      <c r="F276" s="194" t="s">
        <v>613</v>
      </c>
      <c r="G276" s="192"/>
      <c r="H276" s="193" t="s">
        <v>26</v>
      </c>
      <c r="I276" s="192"/>
      <c r="J276" s="192"/>
      <c r="K276" s="192"/>
      <c r="L276" s="195"/>
      <c r="M276" s="196"/>
      <c r="N276" s="197"/>
      <c r="O276" s="197"/>
      <c r="P276" s="197"/>
      <c r="Q276" s="197"/>
      <c r="R276" s="197"/>
      <c r="S276" s="197"/>
      <c r="T276" s="198"/>
      <c r="AT276" s="199" t="s">
        <v>153</v>
      </c>
      <c r="AU276" s="199" t="s">
        <v>82</v>
      </c>
      <c r="AV276" s="13" t="s">
        <v>80</v>
      </c>
      <c r="AW276" s="13" t="s">
        <v>33</v>
      </c>
      <c r="AX276" s="13" t="s">
        <v>72</v>
      </c>
      <c r="AY276" s="199" t="s">
        <v>142</v>
      </c>
    </row>
    <row r="277" spans="1:65" s="13" customFormat="1" ht="10.199999999999999">
      <c r="B277" s="191"/>
      <c r="C277" s="192"/>
      <c r="D277" s="187" t="s">
        <v>153</v>
      </c>
      <c r="E277" s="193" t="s">
        <v>26</v>
      </c>
      <c r="F277" s="194" t="s">
        <v>614</v>
      </c>
      <c r="G277" s="192"/>
      <c r="H277" s="193" t="s">
        <v>26</v>
      </c>
      <c r="I277" s="192"/>
      <c r="J277" s="192"/>
      <c r="K277" s="192"/>
      <c r="L277" s="195"/>
      <c r="M277" s="196"/>
      <c r="N277" s="197"/>
      <c r="O277" s="197"/>
      <c r="P277" s="197"/>
      <c r="Q277" s="197"/>
      <c r="R277" s="197"/>
      <c r="S277" s="197"/>
      <c r="T277" s="198"/>
      <c r="AT277" s="199" t="s">
        <v>153</v>
      </c>
      <c r="AU277" s="199" t="s">
        <v>82</v>
      </c>
      <c r="AV277" s="13" t="s">
        <v>80</v>
      </c>
      <c r="AW277" s="13" t="s">
        <v>33</v>
      </c>
      <c r="AX277" s="13" t="s">
        <v>72</v>
      </c>
      <c r="AY277" s="199" t="s">
        <v>142</v>
      </c>
    </row>
    <row r="278" spans="1:65" s="14" customFormat="1" ht="10.199999999999999">
      <c r="B278" s="200"/>
      <c r="C278" s="201"/>
      <c r="D278" s="187" t="s">
        <v>153</v>
      </c>
      <c r="E278" s="202" t="s">
        <v>26</v>
      </c>
      <c r="F278" s="203" t="s">
        <v>615</v>
      </c>
      <c r="G278" s="201"/>
      <c r="H278" s="204">
        <v>85.9</v>
      </c>
      <c r="I278" s="201"/>
      <c r="J278" s="201"/>
      <c r="K278" s="201"/>
      <c r="L278" s="205"/>
      <c r="M278" s="206"/>
      <c r="N278" s="207"/>
      <c r="O278" s="207"/>
      <c r="P278" s="207"/>
      <c r="Q278" s="207"/>
      <c r="R278" s="207"/>
      <c r="S278" s="207"/>
      <c r="T278" s="208"/>
      <c r="AT278" s="209" t="s">
        <v>153</v>
      </c>
      <c r="AU278" s="209" t="s">
        <v>82</v>
      </c>
      <c r="AV278" s="14" t="s">
        <v>82</v>
      </c>
      <c r="AW278" s="14" t="s">
        <v>33</v>
      </c>
      <c r="AX278" s="14" t="s">
        <v>80</v>
      </c>
      <c r="AY278" s="209" t="s">
        <v>142</v>
      </c>
    </row>
    <row r="279" spans="1:65" s="2" customFormat="1" ht="16.5" customHeight="1">
      <c r="A279" s="31"/>
      <c r="B279" s="32"/>
      <c r="C279" s="175" t="s">
        <v>427</v>
      </c>
      <c r="D279" s="175" t="s">
        <v>144</v>
      </c>
      <c r="E279" s="176" t="s">
        <v>616</v>
      </c>
      <c r="F279" s="177" t="s">
        <v>617</v>
      </c>
      <c r="G279" s="178" t="s">
        <v>235</v>
      </c>
      <c r="H279" s="179">
        <v>24.06</v>
      </c>
      <c r="I279" s="180">
        <v>70.099999999999994</v>
      </c>
      <c r="J279" s="180">
        <f>ROUND(I279*H279,2)</f>
        <v>1686.61</v>
      </c>
      <c r="K279" s="177" t="s">
        <v>148</v>
      </c>
      <c r="L279" s="36"/>
      <c r="M279" s="181" t="s">
        <v>26</v>
      </c>
      <c r="N279" s="182" t="s">
        <v>45</v>
      </c>
      <c r="O279" s="183">
        <v>5.6000000000000001E-2</v>
      </c>
      <c r="P279" s="183">
        <f>O279*H279</f>
        <v>1.3473599999999999</v>
      </c>
      <c r="Q279" s="183">
        <v>0.20039999999999999</v>
      </c>
      <c r="R279" s="183">
        <f>Q279*H279</f>
        <v>4.8216239999999999</v>
      </c>
      <c r="S279" s="183">
        <v>0</v>
      </c>
      <c r="T279" s="184">
        <f>S279*H279</f>
        <v>0</v>
      </c>
      <c r="U279" s="31"/>
      <c r="V279" s="31"/>
      <c r="W279" s="31"/>
      <c r="X279" s="31"/>
      <c r="Y279" s="31"/>
      <c r="Z279" s="31"/>
      <c r="AA279" s="31"/>
      <c r="AB279" s="31"/>
      <c r="AC279" s="31"/>
      <c r="AD279" s="31"/>
      <c r="AE279" s="31"/>
      <c r="AR279" s="185" t="s">
        <v>149</v>
      </c>
      <c r="AT279" s="185" t="s">
        <v>144</v>
      </c>
      <c r="AU279" s="185" t="s">
        <v>82</v>
      </c>
      <c r="AY279" s="17" t="s">
        <v>142</v>
      </c>
      <c r="BE279" s="186">
        <f>IF(N279="základní",J279,0)</f>
        <v>0</v>
      </c>
      <c r="BF279" s="186">
        <f>IF(N279="snížená",J279,0)</f>
        <v>0</v>
      </c>
      <c r="BG279" s="186">
        <f>IF(N279="zákl. přenesená",J279,0)</f>
        <v>1686.61</v>
      </c>
      <c r="BH279" s="186">
        <f>IF(N279="sníž. přenesená",J279,0)</f>
        <v>0</v>
      </c>
      <c r="BI279" s="186">
        <f>IF(N279="nulová",J279,0)</f>
        <v>0</v>
      </c>
      <c r="BJ279" s="17" t="s">
        <v>149</v>
      </c>
      <c r="BK279" s="186">
        <f>ROUND(I279*H279,2)</f>
        <v>1686.61</v>
      </c>
      <c r="BL279" s="17" t="s">
        <v>149</v>
      </c>
      <c r="BM279" s="185" t="s">
        <v>618</v>
      </c>
    </row>
    <row r="280" spans="1:65" s="2" customFormat="1" ht="10.199999999999999">
      <c r="A280" s="31"/>
      <c r="B280" s="32"/>
      <c r="C280" s="33"/>
      <c r="D280" s="187" t="s">
        <v>151</v>
      </c>
      <c r="E280" s="33"/>
      <c r="F280" s="188" t="s">
        <v>619</v>
      </c>
      <c r="G280" s="33"/>
      <c r="H280" s="33"/>
      <c r="I280" s="33"/>
      <c r="J280" s="33"/>
      <c r="K280" s="33"/>
      <c r="L280" s="36"/>
      <c r="M280" s="189"/>
      <c r="N280" s="190"/>
      <c r="O280" s="62"/>
      <c r="P280" s="62"/>
      <c r="Q280" s="62"/>
      <c r="R280" s="62"/>
      <c r="S280" s="62"/>
      <c r="T280" s="63"/>
      <c r="U280" s="31"/>
      <c r="V280" s="31"/>
      <c r="W280" s="31"/>
      <c r="X280" s="31"/>
      <c r="Y280" s="31"/>
      <c r="Z280" s="31"/>
      <c r="AA280" s="31"/>
      <c r="AB280" s="31"/>
      <c r="AC280" s="31"/>
      <c r="AD280" s="31"/>
      <c r="AE280" s="31"/>
      <c r="AT280" s="17" t="s">
        <v>151</v>
      </c>
      <c r="AU280" s="17" t="s">
        <v>82</v>
      </c>
    </row>
    <row r="281" spans="1:65" s="13" customFormat="1" ht="10.199999999999999">
      <c r="B281" s="191"/>
      <c r="C281" s="192"/>
      <c r="D281" s="187" t="s">
        <v>153</v>
      </c>
      <c r="E281" s="193" t="s">
        <v>26</v>
      </c>
      <c r="F281" s="194" t="s">
        <v>620</v>
      </c>
      <c r="G281" s="192"/>
      <c r="H281" s="193" t="s">
        <v>26</v>
      </c>
      <c r="I281" s="192"/>
      <c r="J281" s="192"/>
      <c r="K281" s="192"/>
      <c r="L281" s="195"/>
      <c r="M281" s="196"/>
      <c r="N281" s="197"/>
      <c r="O281" s="197"/>
      <c r="P281" s="197"/>
      <c r="Q281" s="197"/>
      <c r="R281" s="197"/>
      <c r="S281" s="197"/>
      <c r="T281" s="198"/>
      <c r="AT281" s="199" t="s">
        <v>153</v>
      </c>
      <c r="AU281" s="199" t="s">
        <v>82</v>
      </c>
      <c r="AV281" s="13" t="s">
        <v>80</v>
      </c>
      <c r="AW281" s="13" t="s">
        <v>33</v>
      </c>
      <c r="AX281" s="13" t="s">
        <v>72</v>
      </c>
      <c r="AY281" s="199" t="s">
        <v>142</v>
      </c>
    </row>
    <row r="282" spans="1:65" s="14" customFormat="1" ht="10.199999999999999">
      <c r="B282" s="200"/>
      <c r="C282" s="201"/>
      <c r="D282" s="187" t="s">
        <v>153</v>
      </c>
      <c r="E282" s="202" t="s">
        <v>26</v>
      </c>
      <c r="F282" s="203" t="s">
        <v>621</v>
      </c>
      <c r="G282" s="201"/>
      <c r="H282" s="204">
        <v>24.06</v>
      </c>
      <c r="I282" s="201"/>
      <c r="J282" s="201"/>
      <c r="K282" s="201"/>
      <c r="L282" s="205"/>
      <c r="M282" s="206"/>
      <c r="N282" s="207"/>
      <c r="O282" s="207"/>
      <c r="P282" s="207"/>
      <c r="Q282" s="207"/>
      <c r="R282" s="207"/>
      <c r="S282" s="207"/>
      <c r="T282" s="208"/>
      <c r="AT282" s="209" t="s">
        <v>153</v>
      </c>
      <c r="AU282" s="209" t="s">
        <v>82</v>
      </c>
      <c r="AV282" s="14" t="s">
        <v>82</v>
      </c>
      <c r="AW282" s="14" t="s">
        <v>33</v>
      </c>
      <c r="AX282" s="14" t="s">
        <v>80</v>
      </c>
      <c r="AY282" s="209" t="s">
        <v>142</v>
      </c>
    </row>
    <row r="283" spans="1:65" s="2" customFormat="1" ht="16.5" customHeight="1">
      <c r="A283" s="31"/>
      <c r="B283" s="32"/>
      <c r="C283" s="175" t="s">
        <v>184</v>
      </c>
      <c r="D283" s="175" t="s">
        <v>144</v>
      </c>
      <c r="E283" s="176" t="s">
        <v>622</v>
      </c>
      <c r="F283" s="177" t="s">
        <v>623</v>
      </c>
      <c r="G283" s="178" t="s">
        <v>147</v>
      </c>
      <c r="H283" s="179">
        <v>0.85199999999999998</v>
      </c>
      <c r="I283" s="180">
        <v>1020</v>
      </c>
      <c r="J283" s="180">
        <f>ROUND(I283*H283,2)</f>
        <v>869.04</v>
      </c>
      <c r="K283" s="177" t="s">
        <v>148</v>
      </c>
      <c r="L283" s="36"/>
      <c r="M283" s="181" t="s">
        <v>26</v>
      </c>
      <c r="N283" s="182" t="s">
        <v>45</v>
      </c>
      <c r="O283" s="183">
        <v>1.03</v>
      </c>
      <c r="P283" s="183">
        <f>O283*H283</f>
        <v>0.87756000000000001</v>
      </c>
      <c r="Q283" s="183">
        <v>2.0874999999999999</v>
      </c>
      <c r="R283" s="183">
        <f>Q283*H283</f>
        <v>1.7785499999999999</v>
      </c>
      <c r="S283" s="183">
        <v>0</v>
      </c>
      <c r="T283" s="184">
        <f>S283*H283</f>
        <v>0</v>
      </c>
      <c r="U283" s="31"/>
      <c r="V283" s="31"/>
      <c r="W283" s="31"/>
      <c r="X283" s="31"/>
      <c r="Y283" s="31"/>
      <c r="Z283" s="31"/>
      <c r="AA283" s="31"/>
      <c r="AB283" s="31"/>
      <c r="AC283" s="31"/>
      <c r="AD283" s="31"/>
      <c r="AE283" s="31"/>
      <c r="AR283" s="185" t="s">
        <v>149</v>
      </c>
      <c r="AT283" s="185" t="s">
        <v>144</v>
      </c>
      <c r="AU283" s="185" t="s">
        <v>82</v>
      </c>
      <c r="AY283" s="17" t="s">
        <v>142</v>
      </c>
      <c r="BE283" s="186">
        <f>IF(N283="základní",J283,0)</f>
        <v>0</v>
      </c>
      <c r="BF283" s="186">
        <f>IF(N283="snížená",J283,0)</f>
        <v>0</v>
      </c>
      <c r="BG283" s="186">
        <f>IF(N283="zákl. přenesená",J283,0)</f>
        <v>869.04</v>
      </c>
      <c r="BH283" s="186">
        <f>IF(N283="sníž. přenesená",J283,0)</f>
        <v>0</v>
      </c>
      <c r="BI283" s="186">
        <f>IF(N283="nulová",J283,0)</f>
        <v>0</v>
      </c>
      <c r="BJ283" s="17" t="s">
        <v>149</v>
      </c>
      <c r="BK283" s="186">
        <f>ROUND(I283*H283,2)</f>
        <v>869.04</v>
      </c>
      <c r="BL283" s="17" t="s">
        <v>149</v>
      </c>
      <c r="BM283" s="185" t="s">
        <v>624</v>
      </c>
    </row>
    <row r="284" spans="1:65" s="2" customFormat="1" ht="19.2">
      <c r="A284" s="31"/>
      <c r="B284" s="32"/>
      <c r="C284" s="33"/>
      <c r="D284" s="187" t="s">
        <v>151</v>
      </c>
      <c r="E284" s="33"/>
      <c r="F284" s="188" t="s">
        <v>625</v>
      </c>
      <c r="G284" s="33"/>
      <c r="H284" s="33"/>
      <c r="I284" s="33"/>
      <c r="J284" s="33"/>
      <c r="K284" s="33"/>
      <c r="L284" s="36"/>
      <c r="M284" s="189"/>
      <c r="N284" s="190"/>
      <c r="O284" s="62"/>
      <c r="P284" s="62"/>
      <c r="Q284" s="62"/>
      <c r="R284" s="62"/>
      <c r="S284" s="62"/>
      <c r="T284" s="63"/>
      <c r="U284" s="31"/>
      <c r="V284" s="31"/>
      <c r="W284" s="31"/>
      <c r="X284" s="31"/>
      <c r="Y284" s="31"/>
      <c r="Z284" s="31"/>
      <c r="AA284" s="31"/>
      <c r="AB284" s="31"/>
      <c r="AC284" s="31"/>
      <c r="AD284" s="31"/>
      <c r="AE284" s="31"/>
      <c r="AT284" s="17" t="s">
        <v>151</v>
      </c>
      <c r="AU284" s="17" t="s">
        <v>82</v>
      </c>
    </row>
    <row r="285" spans="1:65" s="13" customFormat="1" ht="10.199999999999999">
      <c r="B285" s="191"/>
      <c r="C285" s="192"/>
      <c r="D285" s="187" t="s">
        <v>153</v>
      </c>
      <c r="E285" s="193" t="s">
        <v>26</v>
      </c>
      <c r="F285" s="194" t="s">
        <v>626</v>
      </c>
      <c r="G285" s="192"/>
      <c r="H285" s="193" t="s">
        <v>26</v>
      </c>
      <c r="I285" s="192"/>
      <c r="J285" s="192"/>
      <c r="K285" s="192"/>
      <c r="L285" s="195"/>
      <c r="M285" s="196"/>
      <c r="N285" s="197"/>
      <c r="O285" s="197"/>
      <c r="P285" s="197"/>
      <c r="Q285" s="197"/>
      <c r="R285" s="197"/>
      <c r="S285" s="197"/>
      <c r="T285" s="198"/>
      <c r="AT285" s="199" t="s">
        <v>153</v>
      </c>
      <c r="AU285" s="199" t="s">
        <v>82</v>
      </c>
      <c r="AV285" s="13" t="s">
        <v>80</v>
      </c>
      <c r="AW285" s="13" t="s">
        <v>33</v>
      </c>
      <c r="AX285" s="13" t="s">
        <v>72</v>
      </c>
      <c r="AY285" s="199" t="s">
        <v>142</v>
      </c>
    </row>
    <row r="286" spans="1:65" s="14" customFormat="1" ht="10.199999999999999">
      <c r="B286" s="200"/>
      <c r="C286" s="201"/>
      <c r="D286" s="187" t="s">
        <v>153</v>
      </c>
      <c r="E286" s="202" t="s">
        <v>26</v>
      </c>
      <c r="F286" s="203" t="s">
        <v>627</v>
      </c>
      <c r="G286" s="201"/>
      <c r="H286" s="204">
        <v>0.85199999999999998</v>
      </c>
      <c r="I286" s="201"/>
      <c r="J286" s="201"/>
      <c r="K286" s="201"/>
      <c r="L286" s="205"/>
      <c r="M286" s="206"/>
      <c r="N286" s="207"/>
      <c r="O286" s="207"/>
      <c r="P286" s="207"/>
      <c r="Q286" s="207"/>
      <c r="R286" s="207"/>
      <c r="S286" s="207"/>
      <c r="T286" s="208"/>
      <c r="AT286" s="209" t="s">
        <v>153</v>
      </c>
      <c r="AU286" s="209" t="s">
        <v>82</v>
      </c>
      <c r="AV286" s="14" t="s">
        <v>82</v>
      </c>
      <c r="AW286" s="14" t="s">
        <v>33</v>
      </c>
      <c r="AX286" s="14" t="s">
        <v>80</v>
      </c>
      <c r="AY286" s="209" t="s">
        <v>142</v>
      </c>
    </row>
    <row r="287" spans="1:65" s="2" customFormat="1" ht="16.5" customHeight="1">
      <c r="A287" s="31"/>
      <c r="B287" s="32"/>
      <c r="C287" s="175" t="s">
        <v>628</v>
      </c>
      <c r="D287" s="175" t="s">
        <v>144</v>
      </c>
      <c r="E287" s="176" t="s">
        <v>629</v>
      </c>
      <c r="F287" s="177" t="s">
        <v>630</v>
      </c>
      <c r="G287" s="178" t="s">
        <v>436</v>
      </c>
      <c r="H287" s="179">
        <v>7</v>
      </c>
      <c r="I287" s="180">
        <v>59</v>
      </c>
      <c r="J287" s="180">
        <f>ROUND(I287*H287,2)</f>
        <v>413</v>
      </c>
      <c r="K287" s="177" t="s">
        <v>148</v>
      </c>
      <c r="L287" s="36"/>
      <c r="M287" s="181" t="s">
        <v>26</v>
      </c>
      <c r="N287" s="182" t="s">
        <v>45</v>
      </c>
      <c r="O287" s="183">
        <v>0.14699999999999999</v>
      </c>
      <c r="P287" s="183">
        <f>O287*H287</f>
        <v>1.0289999999999999</v>
      </c>
      <c r="Q287" s="183">
        <v>1.65E-3</v>
      </c>
      <c r="R287" s="183">
        <f>Q287*H287</f>
        <v>1.155E-2</v>
      </c>
      <c r="S287" s="183">
        <v>0</v>
      </c>
      <c r="T287" s="184">
        <f>S287*H287</f>
        <v>0</v>
      </c>
      <c r="U287" s="31"/>
      <c r="V287" s="31"/>
      <c r="W287" s="31"/>
      <c r="X287" s="31"/>
      <c r="Y287" s="31"/>
      <c r="Z287" s="31"/>
      <c r="AA287" s="31"/>
      <c r="AB287" s="31"/>
      <c r="AC287" s="31"/>
      <c r="AD287" s="31"/>
      <c r="AE287" s="31"/>
      <c r="AR287" s="185" t="s">
        <v>149</v>
      </c>
      <c r="AT287" s="185" t="s">
        <v>144</v>
      </c>
      <c r="AU287" s="185" t="s">
        <v>82</v>
      </c>
      <c r="AY287" s="17" t="s">
        <v>142</v>
      </c>
      <c r="BE287" s="186">
        <f>IF(N287="základní",J287,0)</f>
        <v>0</v>
      </c>
      <c r="BF287" s="186">
        <f>IF(N287="snížená",J287,0)</f>
        <v>0</v>
      </c>
      <c r="BG287" s="186">
        <f>IF(N287="zákl. přenesená",J287,0)</f>
        <v>413</v>
      </c>
      <c r="BH287" s="186">
        <f>IF(N287="sníž. přenesená",J287,0)</f>
        <v>0</v>
      </c>
      <c r="BI287" s="186">
        <f>IF(N287="nulová",J287,0)</f>
        <v>0</v>
      </c>
      <c r="BJ287" s="17" t="s">
        <v>149</v>
      </c>
      <c r="BK287" s="186">
        <f>ROUND(I287*H287,2)</f>
        <v>413</v>
      </c>
      <c r="BL287" s="17" t="s">
        <v>149</v>
      </c>
      <c r="BM287" s="185" t="s">
        <v>631</v>
      </c>
    </row>
    <row r="288" spans="1:65" s="2" customFormat="1" ht="10.199999999999999">
      <c r="A288" s="31"/>
      <c r="B288" s="32"/>
      <c r="C288" s="33"/>
      <c r="D288" s="187" t="s">
        <v>151</v>
      </c>
      <c r="E288" s="33"/>
      <c r="F288" s="188" t="s">
        <v>632</v>
      </c>
      <c r="G288" s="33"/>
      <c r="H288" s="33"/>
      <c r="I288" s="33"/>
      <c r="J288" s="33"/>
      <c r="K288" s="33"/>
      <c r="L288" s="36"/>
      <c r="M288" s="189"/>
      <c r="N288" s="190"/>
      <c r="O288" s="62"/>
      <c r="P288" s="62"/>
      <c r="Q288" s="62"/>
      <c r="R288" s="62"/>
      <c r="S288" s="62"/>
      <c r="T288" s="63"/>
      <c r="U288" s="31"/>
      <c r="V288" s="31"/>
      <c r="W288" s="31"/>
      <c r="X288" s="31"/>
      <c r="Y288" s="31"/>
      <c r="Z288" s="31"/>
      <c r="AA288" s="31"/>
      <c r="AB288" s="31"/>
      <c r="AC288" s="31"/>
      <c r="AD288" s="31"/>
      <c r="AE288" s="31"/>
      <c r="AT288" s="17" t="s">
        <v>151</v>
      </c>
      <c r="AU288" s="17" t="s">
        <v>82</v>
      </c>
    </row>
    <row r="289" spans="1:65" s="13" customFormat="1" ht="10.199999999999999">
      <c r="B289" s="191"/>
      <c r="C289" s="192"/>
      <c r="D289" s="187" t="s">
        <v>153</v>
      </c>
      <c r="E289" s="193" t="s">
        <v>26</v>
      </c>
      <c r="F289" s="194" t="s">
        <v>633</v>
      </c>
      <c r="G289" s="192"/>
      <c r="H289" s="193" t="s">
        <v>26</v>
      </c>
      <c r="I289" s="192"/>
      <c r="J289" s="192"/>
      <c r="K289" s="192"/>
      <c r="L289" s="195"/>
      <c r="M289" s="196"/>
      <c r="N289" s="197"/>
      <c r="O289" s="197"/>
      <c r="P289" s="197"/>
      <c r="Q289" s="197"/>
      <c r="R289" s="197"/>
      <c r="S289" s="197"/>
      <c r="T289" s="198"/>
      <c r="AT289" s="199" t="s">
        <v>153</v>
      </c>
      <c r="AU289" s="199" t="s">
        <v>82</v>
      </c>
      <c r="AV289" s="13" t="s">
        <v>80</v>
      </c>
      <c r="AW289" s="13" t="s">
        <v>33</v>
      </c>
      <c r="AX289" s="13" t="s">
        <v>72</v>
      </c>
      <c r="AY289" s="199" t="s">
        <v>142</v>
      </c>
    </row>
    <row r="290" spans="1:65" s="14" customFormat="1" ht="10.199999999999999">
      <c r="B290" s="200"/>
      <c r="C290" s="201"/>
      <c r="D290" s="187" t="s">
        <v>153</v>
      </c>
      <c r="E290" s="202" t="s">
        <v>26</v>
      </c>
      <c r="F290" s="203" t="s">
        <v>197</v>
      </c>
      <c r="G290" s="201"/>
      <c r="H290" s="204">
        <v>7</v>
      </c>
      <c r="I290" s="201"/>
      <c r="J290" s="201"/>
      <c r="K290" s="201"/>
      <c r="L290" s="205"/>
      <c r="M290" s="206"/>
      <c r="N290" s="207"/>
      <c r="O290" s="207"/>
      <c r="P290" s="207"/>
      <c r="Q290" s="207"/>
      <c r="R290" s="207"/>
      <c r="S290" s="207"/>
      <c r="T290" s="208"/>
      <c r="AT290" s="209" t="s">
        <v>153</v>
      </c>
      <c r="AU290" s="209" t="s">
        <v>82</v>
      </c>
      <c r="AV290" s="14" t="s">
        <v>82</v>
      </c>
      <c r="AW290" s="14" t="s">
        <v>33</v>
      </c>
      <c r="AX290" s="14" t="s">
        <v>80</v>
      </c>
      <c r="AY290" s="209" t="s">
        <v>142</v>
      </c>
    </row>
    <row r="291" spans="1:65" s="2" customFormat="1" ht="16.5" customHeight="1">
      <c r="A291" s="31"/>
      <c r="B291" s="32"/>
      <c r="C291" s="220" t="s">
        <v>634</v>
      </c>
      <c r="D291" s="220" t="s">
        <v>285</v>
      </c>
      <c r="E291" s="221" t="s">
        <v>635</v>
      </c>
      <c r="F291" s="222" t="s">
        <v>636</v>
      </c>
      <c r="G291" s="223" t="s">
        <v>436</v>
      </c>
      <c r="H291" s="224">
        <v>7</v>
      </c>
      <c r="I291" s="225">
        <v>216</v>
      </c>
      <c r="J291" s="225">
        <f>ROUND(I291*H291,2)</f>
        <v>1512</v>
      </c>
      <c r="K291" s="222" t="s">
        <v>148</v>
      </c>
      <c r="L291" s="226"/>
      <c r="M291" s="227" t="s">
        <v>26</v>
      </c>
      <c r="N291" s="228" t="s">
        <v>45</v>
      </c>
      <c r="O291" s="183">
        <v>0</v>
      </c>
      <c r="P291" s="183">
        <f>O291*H291</f>
        <v>0</v>
      </c>
      <c r="Q291" s="183">
        <v>0.04</v>
      </c>
      <c r="R291" s="183">
        <f>Q291*H291</f>
        <v>0.28000000000000003</v>
      </c>
      <c r="S291" s="183">
        <v>0</v>
      </c>
      <c r="T291" s="184">
        <f>S291*H291</f>
        <v>0</v>
      </c>
      <c r="U291" s="31"/>
      <c r="V291" s="31"/>
      <c r="W291" s="31"/>
      <c r="X291" s="31"/>
      <c r="Y291" s="31"/>
      <c r="Z291" s="31"/>
      <c r="AA291" s="31"/>
      <c r="AB291" s="31"/>
      <c r="AC291" s="31"/>
      <c r="AD291" s="31"/>
      <c r="AE291" s="31"/>
      <c r="AR291" s="185" t="s">
        <v>206</v>
      </c>
      <c r="AT291" s="185" t="s">
        <v>285</v>
      </c>
      <c r="AU291" s="185" t="s">
        <v>82</v>
      </c>
      <c r="AY291" s="17" t="s">
        <v>142</v>
      </c>
      <c r="BE291" s="186">
        <f>IF(N291="základní",J291,0)</f>
        <v>0</v>
      </c>
      <c r="BF291" s="186">
        <f>IF(N291="snížená",J291,0)</f>
        <v>0</v>
      </c>
      <c r="BG291" s="186">
        <f>IF(N291="zákl. přenesená",J291,0)</f>
        <v>1512</v>
      </c>
      <c r="BH291" s="186">
        <f>IF(N291="sníž. přenesená",J291,0)</f>
        <v>0</v>
      </c>
      <c r="BI291" s="186">
        <f>IF(N291="nulová",J291,0)</f>
        <v>0</v>
      </c>
      <c r="BJ291" s="17" t="s">
        <v>149</v>
      </c>
      <c r="BK291" s="186">
        <f>ROUND(I291*H291,2)</f>
        <v>1512</v>
      </c>
      <c r="BL291" s="17" t="s">
        <v>149</v>
      </c>
      <c r="BM291" s="185" t="s">
        <v>637</v>
      </c>
    </row>
    <row r="292" spans="1:65" s="2" customFormat="1" ht="10.199999999999999">
      <c r="A292" s="31"/>
      <c r="B292" s="32"/>
      <c r="C292" s="33"/>
      <c r="D292" s="187" t="s">
        <v>151</v>
      </c>
      <c r="E292" s="33"/>
      <c r="F292" s="188" t="s">
        <v>636</v>
      </c>
      <c r="G292" s="33"/>
      <c r="H292" s="33"/>
      <c r="I292" s="33"/>
      <c r="J292" s="33"/>
      <c r="K292" s="33"/>
      <c r="L292" s="36"/>
      <c r="M292" s="189"/>
      <c r="N292" s="190"/>
      <c r="O292" s="62"/>
      <c r="P292" s="62"/>
      <c r="Q292" s="62"/>
      <c r="R292" s="62"/>
      <c r="S292" s="62"/>
      <c r="T292" s="63"/>
      <c r="U292" s="31"/>
      <c r="V292" s="31"/>
      <c r="W292" s="31"/>
      <c r="X292" s="31"/>
      <c r="Y292" s="31"/>
      <c r="Z292" s="31"/>
      <c r="AA292" s="31"/>
      <c r="AB292" s="31"/>
      <c r="AC292" s="31"/>
      <c r="AD292" s="31"/>
      <c r="AE292" s="31"/>
      <c r="AT292" s="17" t="s">
        <v>151</v>
      </c>
      <c r="AU292" s="17" t="s">
        <v>82</v>
      </c>
    </row>
    <row r="293" spans="1:65" s="13" customFormat="1" ht="10.199999999999999">
      <c r="B293" s="191"/>
      <c r="C293" s="192"/>
      <c r="D293" s="187" t="s">
        <v>153</v>
      </c>
      <c r="E293" s="193" t="s">
        <v>26</v>
      </c>
      <c r="F293" s="194" t="s">
        <v>638</v>
      </c>
      <c r="G293" s="192"/>
      <c r="H293" s="193" t="s">
        <v>26</v>
      </c>
      <c r="I293" s="192"/>
      <c r="J293" s="192"/>
      <c r="K293" s="192"/>
      <c r="L293" s="195"/>
      <c r="M293" s="196"/>
      <c r="N293" s="197"/>
      <c r="O293" s="197"/>
      <c r="P293" s="197"/>
      <c r="Q293" s="197"/>
      <c r="R293" s="197"/>
      <c r="S293" s="197"/>
      <c r="T293" s="198"/>
      <c r="AT293" s="199" t="s">
        <v>153</v>
      </c>
      <c r="AU293" s="199" t="s">
        <v>82</v>
      </c>
      <c r="AV293" s="13" t="s">
        <v>80</v>
      </c>
      <c r="AW293" s="13" t="s">
        <v>33</v>
      </c>
      <c r="AX293" s="13" t="s">
        <v>72</v>
      </c>
      <c r="AY293" s="199" t="s">
        <v>142</v>
      </c>
    </row>
    <row r="294" spans="1:65" s="14" customFormat="1" ht="10.199999999999999">
      <c r="B294" s="200"/>
      <c r="C294" s="201"/>
      <c r="D294" s="187" t="s">
        <v>153</v>
      </c>
      <c r="E294" s="202" t="s">
        <v>26</v>
      </c>
      <c r="F294" s="203" t="s">
        <v>197</v>
      </c>
      <c r="G294" s="201"/>
      <c r="H294" s="204">
        <v>7</v>
      </c>
      <c r="I294" s="201"/>
      <c r="J294" s="201"/>
      <c r="K294" s="201"/>
      <c r="L294" s="205"/>
      <c r="M294" s="206"/>
      <c r="N294" s="207"/>
      <c r="O294" s="207"/>
      <c r="P294" s="207"/>
      <c r="Q294" s="207"/>
      <c r="R294" s="207"/>
      <c r="S294" s="207"/>
      <c r="T294" s="208"/>
      <c r="AT294" s="209" t="s">
        <v>153</v>
      </c>
      <c r="AU294" s="209" t="s">
        <v>82</v>
      </c>
      <c r="AV294" s="14" t="s">
        <v>82</v>
      </c>
      <c r="AW294" s="14" t="s">
        <v>33</v>
      </c>
      <c r="AX294" s="14" t="s">
        <v>80</v>
      </c>
      <c r="AY294" s="209" t="s">
        <v>142</v>
      </c>
    </row>
    <row r="295" spans="1:65" s="2" customFormat="1" ht="16.5" customHeight="1">
      <c r="A295" s="31"/>
      <c r="B295" s="32"/>
      <c r="C295" s="175" t="s">
        <v>639</v>
      </c>
      <c r="D295" s="175" t="s">
        <v>144</v>
      </c>
      <c r="E295" s="176" t="s">
        <v>640</v>
      </c>
      <c r="F295" s="177" t="s">
        <v>641</v>
      </c>
      <c r="G295" s="178" t="s">
        <v>147</v>
      </c>
      <c r="H295" s="179">
        <v>9.6449999999999996</v>
      </c>
      <c r="I295" s="180">
        <v>788</v>
      </c>
      <c r="J295" s="180">
        <f>ROUND(I295*H295,2)</f>
        <v>7600.26</v>
      </c>
      <c r="K295" s="177" t="s">
        <v>148</v>
      </c>
      <c r="L295" s="36"/>
      <c r="M295" s="181" t="s">
        <v>26</v>
      </c>
      <c r="N295" s="182" t="s">
        <v>45</v>
      </c>
      <c r="O295" s="183">
        <v>0.14699999999999999</v>
      </c>
      <c r="P295" s="183">
        <f>O295*H295</f>
        <v>1.4178149999999998</v>
      </c>
      <c r="Q295" s="183">
        <v>2.25</v>
      </c>
      <c r="R295" s="183">
        <f>Q295*H295</f>
        <v>21.701249999999998</v>
      </c>
      <c r="S295" s="183">
        <v>0</v>
      </c>
      <c r="T295" s="184">
        <f>S295*H295</f>
        <v>0</v>
      </c>
      <c r="U295" s="31"/>
      <c r="V295" s="31"/>
      <c r="W295" s="31"/>
      <c r="X295" s="31"/>
      <c r="Y295" s="31"/>
      <c r="Z295" s="31"/>
      <c r="AA295" s="31"/>
      <c r="AB295" s="31"/>
      <c r="AC295" s="31"/>
      <c r="AD295" s="31"/>
      <c r="AE295" s="31"/>
      <c r="AR295" s="185" t="s">
        <v>149</v>
      </c>
      <c r="AT295" s="185" t="s">
        <v>144</v>
      </c>
      <c r="AU295" s="185" t="s">
        <v>82</v>
      </c>
      <c r="AY295" s="17" t="s">
        <v>142</v>
      </c>
      <c r="BE295" s="186">
        <f>IF(N295="základní",J295,0)</f>
        <v>0</v>
      </c>
      <c r="BF295" s="186">
        <f>IF(N295="snížená",J295,0)</f>
        <v>0</v>
      </c>
      <c r="BG295" s="186">
        <f>IF(N295="zákl. přenesená",J295,0)</f>
        <v>7600.26</v>
      </c>
      <c r="BH295" s="186">
        <f>IF(N295="sníž. přenesená",J295,0)</f>
        <v>0</v>
      </c>
      <c r="BI295" s="186">
        <f>IF(N295="nulová",J295,0)</f>
        <v>0</v>
      </c>
      <c r="BJ295" s="17" t="s">
        <v>149</v>
      </c>
      <c r="BK295" s="186">
        <f>ROUND(I295*H295,2)</f>
        <v>7600.26</v>
      </c>
      <c r="BL295" s="17" t="s">
        <v>149</v>
      </c>
      <c r="BM295" s="185" t="s">
        <v>359</v>
      </c>
    </row>
    <row r="296" spans="1:65" s="2" customFormat="1" ht="10.199999999999999">
      <c r="A296" s="31"/>
      <c r="B296" s="32"/>
      <c r="C296" s="33"/>
      <c r="D296" s="187" t="s">
        <v>151</v>
      </c>
      <c r="E296" s="33"/>
      <c r="F296" s="188" t="s">
        <v>642</v>
      </c>
      <c r="G296" s="33"/>
      <c r="H296" s="33"/>
      <c r="I296" s="33"/>
      <c r="J296" s="33"/>
      <c r="K296" s="33"/>
      <c r="L296" s="36"/>
      <c r="M296" s="189"/>
      <c r="N296" s="190"/>
      <c r="O296" s="62"/>
      <c r="P296" s="62"/>
      <c r="Q296" s="62"/>
      <c r="R296" s="62"/>
      <c r="S296" s="62"/>
      <c r="T296" s="63"/>
      <c r="U296" s="31"/>
      <c r="V296" s="31"/>
      <c r="W296" s="31"/>
      <c r="X296" s="31"/>
      <c r="Y296" s="31"/>
      <c r="Z296" s="31"/>
      <c r="AA296" s="31"/>
      <c r="AB296" s="31"/>
      <c r="AC296" s="31"/>
      <c r="AD296" s="31"/>
      <c r="AE296" s="31"/>
      <c r="AT296" s="17" t="s">
        <v>151</v>
      </c>
      <c r="AU296" s="17" t="s">
        <v>82</v>
      </c>
    </row>
    <row r="297" spans="1:65" s="13" customFormat="1" ht="10.199999999999999">
      <c r="B297" s="191"/>
      <c r="C297" s="192"/>
      <c r="D297" s="187" t="s">
        <v>153</v>
      </c>
      <c r="E297" s="193" t="s">
        <v>26</v>
      </c>
      <c r="F297" s="194" t="s">
        <v>643</v>
      </c>
      <c r="G297" s="192"/>
      <c r="H297" s="193" t="s">
        <v>26</v>
      </c>
      <c r="I297" s="192"/>
      <c r="J297" s="192"/>
      <c r="K297" s="192"/>
      <c r="L297" s="195"/>
      <c r="M297" s="196"/>
      <c r="N297" s="197"/>
      <c r="O297" s="197"/>
      <c r="P297" s="197"/>
      <c r="Q297" s="197"/>
      <c r="R297" s="197"/>
      <c r="S297" s="197"/>
      <c r="T297" s="198"/>
      <c r="AT297" s="199" t="s">
        <v>153</v>
      </c>
      <c r="AU297" s="199" t="s">
        <v>82</v>
      </c>
      <c r="AV297" s="13" t="s">
        <v>80</v>
      </c>
      <c r="AW297" s="13" t="s">
        <v>33</v>
      </c>
      <c r="AX297" s="13" t="s">
        <v>72</v>
      </c>
      <c r="AY297" s="199" t="s">
        <v>142</v>
      </c>
    </row>
    <row r="298" spans="1:65" s="14" customFormat="1" ht="10.199999999999999">
      <c r="B298" s="200"/>
      <c r="C298" s="201"/>
      <c r="D298" s="187" t="s">
        <v>153</v>
      </c>
      <c r="E298" s="202" t="s">
        <v>26</v>
      </c>
      <c r="F298" s="203" t="s">
        <v>644</v>
      </c>
      <c r="G298" s="201"/>
      <c r="H298" s="204">
        <v>9.6449999999999996</v>
      </c>
      <c r="I298" s="201"/>
      <c r="J298" s="201"/>
      <c r="K298" s="201"/>
      <c r="L298" s="205"/>
      <c r="M298" s="206"/>
      <c r="N298" s="207"/>
      <c r="O298" s="207"/>
      <c r="P298" s="207"/>
      <c r="Q298" s="207"/>
      <c r="R298" s="207"/>
      <c r="S298" s="207"/>
      <c r="T298" s="208"/>
      <c r="AT298" s="209" t="s">
        <v>153</v>
      </c>
      <c r="AU298" s="209" t="s">
        <v>82</v>
      </c>
      <c r="AV298" s="14" t="s">
        <v>82</v>
      </c>
      <c r="AW298" s="14" t="s">
        <v>33</v>
      </c>
      <c r="AX298" s="14" t="s">
        <v>80</v>
      </c>
      <c r="AY298" s="209" t="s">
        <v>142</v>
      </c>
    </row>
    <row r="299" spans="1:65" s="2" customFormat="1" ht="16.5" customHeight="1">
      <c r="A299" s="31"/>
      <c r="B299" s="32"/>
      <c r="C299" s="175" t="s">
        <v>645</v>
      </c>
      <c r="D299" s="175" t="s">
        <v>144</v>
      </c>
      <c r="E299" s="176" t="s">
        <v>646</v>
      </c>
      <c r="F299" s="177" t="s">
        <v>647</v>
      </c>
      <c r="G299" s="178" t="s">
        <v>147</v>
      </c>
      <c r="H299" s="179">
        <v>9.85</v>
      </c>
      <c r="I299" s="180">
        <v>1480</v>
      </c>
      <c r="J299" s="180">
        <f>ROUND(I299*H299,2)</f>
        <v>14578</v>
      </c>
      <c r="K299" s="177" t="s">
        <v>148</v>
      </c>
      <c r="L299" s="36"/>
      <c r="M299" s="181" t="s">
        <v>26</v>
      </c>
      <c r="N299" s="182" t="s">
        <v>45</v>
      </c>
      <c r="O299" s="183">
        <v>1.637</v>
      </c>
      <c r="P299" s="183">
        <f>O299*H299</f>
        <v>16.12445</v>
      </c>
      <c r="Q299" s="183">
        <v>1.87</v>
      </c>
      <c r="R299" s="183">
        <f>Q299*H299</f>
        <v>18.419499999999999</v>
      </c>
      <c r="S299" s="183">
        <v>0</v>
      </c>
      <c r="T299" s="184">
        <f>S299*H299</f>
        <v>0</v>
      </c>
      <c r="U299" s="31"/>
      <c r="V299" s="31"/>
      <c r="W299" s="31"/>
      <c r="X299" s="31"/>
      <c r="Y299" s="31"/>
      <c r="Z299" s="31"/>
      <c r="AA299" s="31"/>
      <c r="AB299" s="31"/>
      <c r="AC299" s="31"/>
      <c r="AD299" s="31"/>
      <c r="AE299" s="31"/>
      <c r="AR299" s="185" t="s">
        <v>149</v>
      </c>
      <c r="AT299" s="185" t="s">
        <v>144</v>
      </c>
      <c r="AU299" s="185" t="s">
        <v>82</v>
      </c>
      <c r="AY299" s="17" t="s">
        <v>142</v>
      </c>
      <c r="BE299" s="186">
        <f>IF(N299="základní",J299,0)</f>
        <v>0</v>
      </c>
      <c r="BF299" s="186">
        <f>IF(N299="snížená",J299,0)</f>
        <v>0</v>
      </c>
      <c r="BG299" s="186">
        <f>IF(N299="zákl. přenesená",J299,0)</f>
        <v>14578</v>
      </c>
      <c r="BH299" s="186">
        <f>IF(N299="sníž. přenesená",J299,0)</f>
        <v>0</v>
      </c>
      <c r="BI299" s="186">
        <f>IF(N299="nulová",J299,0)</f>
        <v>0</v>
      </c>
      <c r="BJ299" s="17" t="s">
        <v>149</v>
      </c>
      <c r="BK299" s="186">
        <f>ROUND(I299*H299,2)</f>
        <v>14578</v>
      </c>
      <c r="BL299" s="17" t="s">
        <v>149</v>
      </c>
      <c r="BM299" s="185" t="s">
        <v>648</v>
      </c>
    </row>
    <row r="300" spans="1:65" s="2" customFormat="1" ht="19.2">
      <c r="A300" s="31"/>
      <c r="B300" s="32"/>
      <c r="C300" s="33"/>
      <c r="D300" s="187" t="s">
        <v>151</v>
      </c>
      <c r="E300" s="33"/>
      <c r="F300" s="188" t="s">
        <v>649</v>
      </c>
      <c r="G300" s="33"/>
      <c r="H300" s="33"/>
      <c r="I300" s="33"/>
      <c r="J300" s="33"/>
      <c r="K300" s="33"/>
      <c r="L300" s="36"/>
      <c r="M300" s="189"/>
      <c r="N300" s="190"/>
      <c r="O300" s="62"/>
      <c r="P300" s="62"/>
      <c r="Q300" s="62"/>
      <c r="R300" s="62"/>
      <c r="S300" s="62"/>
      <c r="T300" s="63"/>
      <c r="U300" s="31"/>
      <c r="V300" s="31"/>
      <c r="W300" s="31"/>
      <c r="X300" s="31"/>
      <c r="Y300" s="31"/>
      <c r="Z300" s="31"/>
      <c r="AA300" s="31"/>
      <c r="AB300" s="31"/>
      <c r="AC300" s="31"/>
      <c r="AD300" s="31"/>
      <c r="AE300" s="31"/>
      <c r="AT300" s="17" t="s">
        <v>151</v>
      </c>
      <c r="AU300" s="17" t="s">
        <v>82</v>
      </c>
    </row>
    <row r="301" spans="1:65" s="13" customFormat="1" ht="10.199999999999999">
      <c r="B301" s="191"/>
      <c r="C301" s="192"/>
      <c r="D301" s="187" t="s">
        <v>153</v>
      </c>
      <c r="E301" s="193" t="s">
        <v>26</v>
      </c>
      <c r="F301" s="194" t="s">
        <v>650</v>
      </c>
      <c r="G301" s="192"/>
      <c r="H301" s="193" t="s">
        <v>26</v>
      </c>
      <c r="I301" s="192"/>
      <c r="J301" s="192"/>
      <c r="K301" s="192"/>
      <c r="L301" s="195"/>
      <c r="M301" s="196"/>
      <c r="N301" s="197"/>
      <c r="O301" s="197"/>
      <c r="P301" s="197"/>
      <c r="Q301" s="197"/>
      <c r="R301" s="197"/>
      <c r="S301" s="197"/>
      <c r="T301" s="198"/>
      <c r="AT301" s="199" t="s">
        <v>153</v>
      </c>
      <c r="AU301" s="199" t="s">
        <v>82</v>
      </c>
      <c r="AV301" s="13" t="s">
        <v>80</v>
      </c>
      <c r="AW301" s="13" t="s">
        <v>33</v>
      </c>
      <c r="AX301" s="13" t="s">
        <v>72</v>
      </c>
      <c r="AY301" s="199" t="s">
        <v>142</v>
      </c>
    </row>
    <row r="302" spans="1:65" s="14" customFormat="1" ht="10.199999999999999">
      <c r="B302" s="200"/>
      <c r="C302" s="201"/>
      <c r="D302" s="187" t="s">
        <v>153</v>
      </c>
      <c r="E302" s="202" t="s">
        <v>26</v>
      </c>
      <c r="F302" s="203" t="s">
        <v>651</v>
      </c>
      <c r="G302" s="201"/>
      <c r="H302" s="204">
        <v>9.85</v>
      </c>
      <c r="I302" s="201"/>
      <c r="J302" s="201"/>
      <c r="K302" s="201"/>
      <c r="L302" s="205"/>
      <c r="M302" s="206"/>
      <c r="N302" s="207"/>
      <c r="O302" s="207"/>
      <c r="P302" s="207"/>
      <c r="Q302" s="207"/>
      <c r="R302" s="207"/>
      <c r="S302" s="207"/>
      <c r="T302" s="208"/>
      <c r="AT302" s="209" t="s">
        <v>153</v>
      </c>
      <c r="AU302" s="209" t="s">
        <v>82</v>
      </c>
      <c r="AV302" s="14" t="s">
        <v>82</v>
      </c>
      <c r="AW302" s="14" t="s">
        <v>33</v>
      </c>
      <c r="AX302" s="14" t="s">
        <v>80</v>
      </c>
      <c r="AY302" s="209" t="s">
        <v>142</v>
      </c>
    </row>
    <row r="303" spans="1:65" s="2" customFormat="1" ht="16.5" customHeight="1">
      <c r="A303" s="31"/>
      <c r="B303" s="32"/>
      <c r="C303" s="175" t="s">
        <v>652</v>
      </c>
      <c r="D303" s="175" t="s">
        <v>144</v>
      </c>
      <c r="E303" s="176" t="s">
        <v>653</v>
      </c>
      <c r="F303" s="177" t="s">
        <v>654</v>
      </c>
      <c r="G303" s="178" t="s">
        <v>235</v>
      </c>
      <c r="H303" s="179">
        <v>22</v>
      </c>
      <c r="I303" s="180">
        <v>151</v>
      </c>
      <c r="J303" s="180">
        <f>ROUND(I303*H303,2)</f>
        <v>3322</v>
      </c>
      <c r="K303" s="177" t="s">
        <v>148</v>
      </c>
      <c r="L303" s="36"/>
      <c r="M303" s="181" t="s">
        <v>26</v>
      </c>
      <c r="N303" s="182" t="s">
        <v>45</v>
      </c>
      <c r="O303" s="183">
        <v>0.51800000000000002</v>
      </c>
      <c r="P303" s="183">
        <f>O303*H303</f>
        <v>11.396000000000001</v>
      </c>
      <c r="Q303" s="183">
        <v>0</v>
      </c>
      <c r="R303" s="183">
        <f>Q303*H303</f>
        <v>0</v>
      </c>
      <c r="S303" s="183">
        <v>0</v>
      </c>
      <c r="T303" s="184">
        <f>S303*H303</f>
        <v>0</v>
      </c>
      <c r="U303" s="31"/>
      <c r="V303" s="31"/>
      <c r="W303" s="31"/>
      <c r="X303" s="31"/>
      <c r="Y303" s="31"/>
      <c r="Z303" s="31"/>
      <c r="AA303" s="31"/>
      <c r="AB303" s="31"/>
      <c r="AC303" s="31"/>
      <c r="AD303" s="31"/>
      <c r="AE303" s="31"/>
      <c r="AR303" s="185" t="s">
        <v>149</v>
      </c>
      <c r="AT303" s="185" t="s">
        <v>144</v>
      </c>
      <c r="AU303" s="185" t="s">
        <v>82</v>
      </c>
      <c r="AY303" s="17" t="s">
        <v>142</v>
      </c>
      <c r="BE303" s="186">
        <f>IF(N303="základní",J303,0)</f>
        <v>0</v>
      </c>
      <c r="BF303" s="186">
        <f>IF(N303="snížená",J303,0)</f>
        <v>0</v>
      </c>
      <c r="BG303" s="186">
        <f>IF(N303="zákl. přenesená",J303,0)</f>
        <v>3322</v>
      </c>
      <c r="BH303" s="186">
        <f>IF(N303="sníž. přenesená",J303,0)</f>
        <v>0</v>
      </c>
      <c r="BI303" s="186">
        <f>IF(N303="nulová",J303,0)</f>
        <v>0</v>
      </c>
      <c r="BJ303" s="17" t="s">
        <v>149</v>
      </c>
      <c r="BK303" s="186">
        <f>ROUND(I303*H303,2)</f>
        <v>3322</v>
      </c>
      <c r="BL303" s="17" t="s">
        <v>149</v>
      </c>
      <c r="BM303" s="185" t="s">
        <v>655</v>
      </c>
    </row>
    <row r="304" spans="1:65" s="2" customFormat="1" ht="19.2">
      <c r="A304" s="31"/>
      <c r="B304" s="32"/>
      <c r="C304" s="33"/>
      <c r="D304" s="187" t="s">
        <v>151</v>
      </c>
      <c r="E304" s="33"/>
      <c r="F304" s="188" t="s">
        <v>656</v>
      </c>
      <c r="G304" s="33"/>
      <c r="H304" s="33"/>
      <c r="I304" s="33"/>
      <c r="J304" s="33"/>
      <c r="K304" s="33"/>
      <c r="L304" s="36"/>
      <c r="M304" s="189"/>
      <c r="N304" s="190"/>
      <c r="O304" s="62"/>
      <c r="P304" s="62"/>
      <c r="Q304" s="62"/>
      <c r="R304" s="62"/>
      <c r="S304" s="62"/>
      <c r="T304" s="63"/>
      <c r="U304" s="31"/>
      <c r="V304" s="31"/>
      <c r="W304" s="31"/>
      <c r="X304" s="31"/>
      <c r="Y304" s="31"/>
      <c r="Z304" s="31"/>
      <c r="AA304" s="31"/>
      <c r="AB304" s="31"/>
      <c r="AC304" s="31"/>
      <c r="AD304" s="31"/>
      <c r="AE304" s="31"/>
      <c r="AT304" s="17" t="s">
        <v>151</v>
      </c>
      <c r="AU304" s="17" t="s">
        <v>82</v>
      </c>
    </row>
    <row r="305" spans="1:65" s="13" customFormat="1" ht="10.199999999999999">
      <c r="B305" s="191"/>
      <c r="C305" s="192"/>
      <c r="D305" s="187" t="s">
        <v>153</v>
      </c>
      <c r="E305" s="193" t="s">
        <v>26</v>
      </c>
      <c r="F305" s="194" t="s">
        <v>657</v>
      </c>
      <c r="G305" s="192"/>
      <c r="H305" s="193" t="s">
        <v>26</v>
      </c>
      <c r="I305" s="192"/>
      <c r="J305" s="192"/>
      <c r="K305" s="192"/>
      <c r="L305" s="195"/>
      <c r="M305" s="196"/>
      <c r="N305" s="197"/>
      <c r="O305" s="197"/>
      <c r="P305" s="197"/>
      <c r="Q305" s="197"/>
      <c r="R305" s="197"/>
      <c r="S305" s="197"/>
      <c r="T305" s="198"/>
      <c r="AT305" s="199" t="s">
        <v>153</v>
      </c>
      <c r="AU305" s="199" t="s">
        <v>82</v>
      </c>
      <c r="AV305" s="13" t="s">
        <v>80</v>
      </c>
      <c r="AW305" s="13" t="s">
        <v>33</v>
      </c>
      <c r="AX305" s="13" t="s">
        <v>72</v>
      </c>
      <c r="AY305" s="199" t="s">
        <v>142</v>
      </c>
    </row>
    <row r="306" spans="1:65" s="14" customFormat="1" ht="10.199999999999999">
      <c r="B306" s="200"/>
      <c r="C306" s="201"/>
      <c r="D306" s="187" t="s">
        <v>153</v>
      </c>
      <c r="E306" s="202" t="s">
        <v>26</v>
      </c>
      <c r="F306" s="203" t="s">
        <v>658</v>
      </c>
      <c r="G306" s="201"/>
      <c r="H306" s="204">
        <v>22</v>
      </c>
      <c r="I306" s="201"/>
      <c r="J306" s="201"/>
      <c r="K306" s="201"/>
      <c r="L306" s="205"/>
      <c r="M306" s="206"/>
      <c r="N306" s="207"/>
      <c r="O306" s="207"/>
      <c r="P306" s="207"/>
      <c r="Q306" s="207"/>
      <c r="R306" s="207"/>
      <c r="S306" s="207"/>
      <c r="T306" s="208"/>
      <c r="AT306" s="209" t="s">
        <v>153</v>
      </c>
      <c r="AU306" s="209" t="s">
        <v>82</v>
      </c>
      <c r="AV306" s="14" t="s">
        <v>82</v>
      </c>
      <c r="AW306" s="14" t="s">
        <v>33</v>
      </c>
      <c r="AX306" s="14" t="s">
        <v>80</v>
      </c>
      <c r="AY306" s="209" t="s">
        <v>142</v>
      </c>
    </row>
    <row r="307" spans="1:65" s="2" customFormat="1" ht="16.5" customHeight="1">
      <c r="A307" s="31"/>
      <c r="B307" s="32"/>
      <c r="C307" s="175" t="s">
        <v>659</v>
      </c>
      <c r="D307" s="175" t="s">
        <v>144</v>
      </c>
      <c r="E307" s="176" t="s">
        <v>364</v>
      </c>
      <c r="F307" s="177" t="s">
        <v>365</v>
      </c>
      <c r="G307" s="178" t="s">
        <v>235</v>
      </c>
      <c r="H307" s="179">
        <v>85.9</v>
      </c>
      <c r="I307" s="180">
        <v>736</v>
      </c>
      <c r="J307" s="180">
        <f>ROUND(I307*H307,2)</f>
        <v>63222.400000000001</v>
      </c>
      <c r="K307" s="177" t="s">
        <v>148</v>
      </c>
      <c r="L307" s="36"/>
      <c r="M307" s="181" t="s">
        <v>26</v>
      </c>
      <c r="N307" s="182" t="s">
        <v>45</v>
      </c>
      <c r="O307" s="183">
        <v>0.83499999999999996</v>
      </c>
      <c r="P307" s="183">
        <f>O307*H307</f>
        <v>71.726500000000001</v>
      </c>
      <c r="Q307" s="183">
        <v>0.51339999999999997</v>
      </c>
      <c r="R307" s="183">
        <f>Q307*H307</f>
        <v>44.101059999999997</v>
      </c>
      <c r="S307" s="183">
        <v>0</v>
      </c>
      <c r="T307" s="184">
        <f>S307*H307</f>
        <v>0</v>
      </c>
      <c r="U307" s="31"/>
      <c r="V307" s="31"/>
      <c r="W307" s="31"/>
      <c r="X307" s="31"/>
      <c r="Y307" s="31"/>
      <c r="Z307" s="31"/>
      <c r="AA307" s="31"/>
      <c r="AB307" s="31"/>
      <c r="AC307" s="31"/>
      <c r="AD307" s="31"/>
      <c r="AE307" s="31"/>
      <c r="AR307" s="185" t="s">
        <v>149</v>
      </c>
      <c r="AT307" s="185" t="s">
        <v>144</v>
      </c>
      <c r="AU307" s="185" t="s">
        <v>82</v>
      </c>
      <c r="AY307" s="17" t="s">
        <v>142</v>
      </c>
      <c r="BE307" s="186">
        <f>IF(N307="základní",J307,0)</f>
        <v>0</v>
      </c>
      <c r="BF307" s="186">
        <f>IF(N307="snížená",J307,0)</f>
        <v>0</v>
      </c>
      <c r="BG307" s="186">
        <f>IF(N307="zákl. přenesená",J307,0)</f>
        <v>63222.400000000001</v>
      </c>
      <c r="BH307" s="186">
        <f>IF(N307="sníž. přenesená",J307,0)</f>
        <v>0</v>
      </c>
      <c r="BI307" s="186">
        <f>IF(N307="nulová",J307,0)</f>
        <v>0</v>
      </c>
      <c r="BJ307" s="17" t="s">
        <v>149</v>
      </c>
      <c r="BK307" s="186">
        <f>ROUND(I307*H307,2)</f>
        <v>63222.400000000001</v>
      </c>
      <c r="BL307" s="17" t="s">
        <v>149</v>
      </c>
      <c r="BM307" s="185" t="s">
        <v>366</v>
      </c>
    </row>
    <row r="308" spans="1:65" s="2" customFormat="1" ht="19.2">
      <c r="A308" s="31"/>
      <c r="B308" s="32"/>
      <c r="C308" s="33"/>
      <c r="D308" s="187" t="s">
        <v>151</v>
      </c>
      <c r="E308" s="33"/>
      <c r="F308" s="188" t="s">
        <v>367</v>
      </c>
      <c r="G308" s="33"/>
      <c r="H308" s="33"/>
      <c r="I308" s="33"/>
      <c r="J308" s="33"/>
      <c r="K308" s="33"/>
      <c r="L308" s="36"/>
      <c r="M308" s="189"/>
      <c r="N308" s="190"/>
      <c r="O308" s="62"/>
      <c r="P308" s="62"/>
      <c r="Q308" s="62"/>
      <c r="R308" s="62"/>
      <c r="S308" s="62"/>
      <c r="T308" s="63"/>
      <c r="U308" s="31"/>
      <c r="V308" s="31"/>
      <c r="W308" s="31"/>
      <c r="X308" s="31"/>
      <c r="Y308" s="31"/>
      <c r="Z308" s="31"/>
      <c r="AA308" s="31"/>
      <c r="AB308" s="31"/>
      <c r="AC308" s="31"/>
      <c r="AD308" s="31"/>
      <c r="AE308" s="31"/>
      <c r="AT308" s="17" t="s">
        <v>151</v>
      </c>
      <c r="AU308" s="17" t="s">
        <v>82</v>
      </c>
    </row>
    <row r="309" spans="1:65" s="13" customFormat="1" ht="10.199999999999999">
      <c r="B309" s="191"/>
      <c r="C309" s="192"/>
      <c r="D309" s="187" t="s">
        <v>153</v>
      </c>
      <c r="E309" s="193" t="s">
        <v>26</v>
      </c>
      <c r="F309" s="194" t="s">
        <v>660</v>
      </c>
      <c r="G309" s="192"/>
      <c r="H309" s="193" t="s">
        <v>26</v>
      </c>
      <c r="I309" s="192"/>
      <c r="J309" s="192"/>
      <c r="K309" s="192"/>
      <c r="L309" s="195"/>
      <c r="M309" s="196"/>
      <c r="N309" s="197"/>
      <c r="O309" s="197"/>
      <c r="P309" s="197"/>
      <c r="Q309" s="197"/>
      <c r="R309" s="197"/>
      <c r="S309" s="197"/>
      <c r="T309" s="198"/>
      <c r="AT309" s="199" t="s">
        <v>153</v>
      </c>
      <c r="AU309" s="199" t="s">
        <v>82</v>
      </c>
      <c r="AV309" s="13" t="s">
        <v>80</v>
      </c>
      <c r="AW309" s="13" t="s">
        <v>33</v>
      </c>
      <c r="AX309" s="13" t="s">
        <v>72</v>
      </c>
      <c r="AY309" s="199" t="s">
        <v>142</v>
      </c>
    </row>
    <row r="310" spans="1:65" s="13" customFormat="1" ht="10.199999999999999">
      <c r="B310" s="191"/>
      <c r="C310" s="192"/>
      <c r="D310" s="187" t="s">
        <v>153</v>
      </c>
      <c r="E310" s="193" t="s">
        <v>26</v>
      </c>
      <c r="F310" s="194" t="s">
        <v>614</v>
      </c>
      <c r="G310" s="192"/>
      <c r="H310" s="193" t="s">
        <v>26</v>
      </c>
      <c r="I310" s="192"/>
      <c r="J310" s="192"/>
      <c r="K310" s="192"/>
      <c r="L310" s="195"/>
      <c r="M310" s="196"/>
      <c r="N310" s="197"/>
      <c r="O310" s="197"/>
      <c r="P310" s="197"/>
      <c r="Q310" s="197"/>
      <c r="R310" s="197"/>
      <c r="S310" s="197"/>
      <c r="T310" s="198"/>
      <c r="AT310" s="199" t="s">
        <v>153</v>
      </c>
      <c r="AU310" s="199" t="s">
        <v>82</v>
      </c>
      <c r="AV310" s="13" t="s">
        <v>80</v>
      </c>
      <c r="AW310" s="13" t="s">
        <v>33</v>
      </c>
      <c r="AX310" s="13" t="s">
        <v>72</v>
      </c>
      <c r="AY310" s="199" t="s">
        <v>142</v>
      </c>
    </row>
    <row r="311" spans="1:65" s="14" customFormat="1" ht="10.199999999999999">
      <c r="B311" s="200"/>
      <c r="C311" s="201"/>
      <c r="D311" s="187" t="s">
        <v>153</v>
      </c>
      <c r="E311" s="202" t="s">
        <v>26</v>
      </c>
      <c r="F311" s="203" t="s">
        <v>615</v>
      </c>
      <c r="G311" s="201"/>
      <c r="H311" s="204">
        <v>85.9</v>
      </c>
      <c r="I311" s="201"/>
      <c r="J311" s="201"/>
      <c r="K311" s="201"/>
      <c r="L311" s="205"/>
      <c r="M311" s="206"/>
      <c r="N311" s="207"/>
      <c r="O311" s="207"/>
      <c r="P311" s="207"/>
      <c r="Q311" s="207"/>
      <c r="R311" s="207"/>
      <c r="S311" s="207"/>
      <c r="T311" s="208"/>
      <c r="AT311" s="209" t="s">
        <v>153</v>
      </c>
      <c r="AU311" s="209" t="s">
        <v>82</v>
      </c>
      <c r="AV311" s="14" t="s">
        <v>82</v>
      </c>
      <c r="AW311" s="14" t="s">
        <v>33</v>
      </c>
      <c r="AX311" s="14" t="s">
        <v>80</v>
      </c>
      <c r="AY311" s="209" t="s">
        <v>142</v>
      </c>
    </row>
    <row r="312" spans="1:65" s="2" customFormat="1" ht="16.5" customHeight="1">
      <c r="A312" s="31"/>
      <c r="B312" s="32"/>
      <c r="C312" s="175" t="s">
        <v>661</v>
      </c>
      <c r="D312" s="175" t="s">
        <v>144</v>
      </c>
      <c r="E312" s="176" t="s">
        <v>662</v>
      </c>
      <c r="F312" s="177" t="s">
        <v>663</v>
      </c>
      <c r="G312" s="178" t="s">
        <v>235</v>
      </c>
      <c r="H312" s="179">
        <v>10.69</v>
      </c>
      <c r="I312" s="180">
        <v>1150</v>
      </c>
      <c r="J312" s="180">
        <f>ROUND(I312*H312,2)</f>
        <v>12293.5</v>
      </c>
      <c r="K312" s="177" t="s">
        <v>148</v>
      </c>
      <c r="L312" s="36"/>
      <c r="M312" s="181" t="s">
        <v>26</v>
      </c>
      <c r="N312" s="182" t="s">
        <v>45</v>
      </c>
      <c r="O312" s="183">
        <v>1.1910000000000001</v>
      </c>
      <c r="P312" s="183">
        <f>O312*H312</f>
        <v>12.73179</v>
      </c>
      <c r="Q312" s="183">
        <v>0.82326999999999995</v>
      </c>
      <c r="R312" s="183">
        <f>Q312*H312</f>
        <v>8.8007562999999998</v>
      </c>
      <c r="S312" s="183">
        <v>0</v>
      </c>
      <c r="T312" s="184">
        <f>S312*H312</f>
        <v>0</v>
      </c>
      <c r="U312" s="31"/>
      <c r="V312" s="31"/>
      <c r="W312" s="31"/>
      <c r="X312" s="31"/>
      <c r="Y312" s="31"/>
      <c r="Z312" s="31"/>
      <c r="AA312" s="31"/>
      <c r="AB312" s="31"/>
      <c r="AC312" s="31"/>
      <c r="AD312" s="31"/>
      <c r="AE312" s="31"/>
      <c r="AR312" s="185" t="s">
        <v>149</v>
      </c>
      <c r="AT312" s="185" t="s">
        <v>144</v>
      </c>
      <c r="AU312" s="185" t="s">
        <v>82</v>
      </c>
      <c r="AY312" s="17" t="s">
        <v>142</v>
      </c>
      <c r="BE312" s="186">
        <f>IF(N312="základní",J312,0)</f>
        <v>0</v>
      </c>
      <c r="BF312" s="186">
        <f>IF(N312="snížená",J312,0)</f>
        <v>0</v>
      </c>
      <c r="BG312" s="186">
        <f>IF(N312="zákl. přenesená",J312,0)</f>
        <v>12293.5</v>
      </c>
      <c r="BH312" s="186">
        <f>IF(N312="sníž. přenesená",J312,0)</f>
        <v>0</v>
      </c>
      <c r="BI312" s="186">
        <f>IF(N312="nulová",J312,0)</f>
        <v>0</v>
      </c>
      <c r="BJ312" s="17" t="s">
        <v>149</v>
      </c>
      <c r="BK312" s="186">
        <f>ROUND(I312*H312,2)</f>
        <v>12293.5</v>
      </c>
      <c r="BL312" s="17" t="s">
        <v>149</v>
      </c>
      <c r="BM312" s="185" t="s">
        <v>664</v>
      </c>
    </row>
    <row r="313" spans="1:65" s="2" customFormat="1" ht="19.2">
      <c r="A313" s="31"/>
      <c r="B313" s="32"/>
      <c r="C313" s="33"/>
      <c r="D313" s="187" t="s">
        <v>151</v>
      </c>
      <c r="E313" s="33"/>
      <c r="F313" s="188" t="s">
        <v>665</v>
      </c>
      <c r="G313" s="33"/>
      <c r="H313" s="33"/>
      <c r="I313" s="33"/>
      <c r="J313" s="33"/>
      <c r="K313" s="33"/>
      <c r="L313" s="36"/>
      <c r="M313" s="189"/>
      <c r="N313" s="190"/>
      <c r="O313" s="62"/>
      <c r="P313" s="62"/>
      <c r="Q313" s="62"/>
      <c r="R313" s="62"/>
      <c r="S313" s="62"/>
      <c r="T313" s="63"/>
      <c r="U313" s="31"/>
      <c r="V313" s="31"/>
      <c r="W313" s="31"/>
      <c r="X313" s="31"/>
      <c r="Y313" s="31"/>
      <c r="Z313" s="31"/>
      <c r="AA313" s="31"/>
      <c r="AB313" s="31"/>
      <c r="AC313" s="31"/>
      <c r="AD313" s="31"/>
      <c r="AE313" s="31"/>
      <c r="AT313" s="17" t="s">
        <v>151</v>
      </c>
      <c r="AU313" s="17" t="s">
        <v>82</v>
      </c>
    </row>
    <row r="314" spans="1:65" s="13" customFormat="1" ht="10.199999999999999">
      <c r="B314" s="191"/>
      <c r="C314" s="192"/>
      <c r="D314" s="187" t="s">
        <v>153</v>
      </c>
      <c r="E314" s="193" t="s">
        <v>26</v>
      </c>
      <c r="F314" s="194" t="s">
        <v>666</v>
      </c>
      <c r="G314" s="192"/>
      <c r="H314" s="193" t="s">
        <v>26</v>
      </c>
      <c r="I314" s="192"/>
      <c r="J314" s="192"/>
      <c r="K314" s="192"/>
      <c r="L314" s="195"/>
      <c r="M314" s="196"/>
      <c r="N314" s="197"/>
      <c r="O314" s="197"/>
      <c r="P314" s="197"/>
      <c r="Q314" s="197"/>
      <c r="R314" s="197"/>
      <c r="S314" s="197"/>
      <c r="T314" s="198"/>
      <c r="AT314" s="199" t="s">
        <v>153</v>
      </c>
      <c r="AU314" s="199" t="s">
        <v>82</v>
      </c>
      <c r="AV314" s="13" t="s">
        <v>80</v>
      </c>
      <c r="AW314" s="13" t="s">
        <v>33</v>
      </c>
      <c r="AX314" s="13" t="s">
        <v>72</v>
      </c>
      <c r="AY314" s="199" t="s">
        <v>142</v>
      </c>
    </row>
    <row r="315" spans="1:65" s="13" customFormat="1" ht="10.199999999999999">
      <c r="B315" s="191"/>
      <c r="C315" s="192"/>
      <c r="D315" s="187" t="s">
        <v>153</v>
      </c>
      <c r="E315" s="193" t="s">
        <v>26</v>
      </c>
      <c r="F315" s="194" t="s">
        <v>614</v>
      </c>
      <c r="G315" s="192"/>
      <c r="H315" s="193" t="s">
        <v>26</v>
      </c>
      <c r="I315" s="192"/>
      <c r="J315" s="192"/>
      <c r="K315" s="192"/>
      <c r="L315" s="195"/>
      <c r="M315" s="196"/>
      <c r="N315" s="197"/>
      <c r="O315" s="197"/>
      <c r="P315" s="197"/>
      <c r="Q315" s="197"/>
      <c r="R315" s="197"/>
      <c r="S315" s="197"/>
      <c r="T315" s="198"/>
      <c r="AT315" s="199" t="s">
        <v>153</v>
      </c>
      <c r="AU315" s="199" t="s">
        <v>82</v>
      </c>
      <c r="AV315" s="13" t="s">
        <v>80</v>
      </c>
      <c r="AW315" s="13" t="s">
        <v>33</v>
      </c>
      <c r="AX315" s="13" t="s">
        <v>72</v>
      </c>
      <c r="AY315" s="199" t="s">
        <v>142</v>
      </c>
    </row>
    <row r="316" spans="1:65" s="14" customFormat="1" ht="10.199999999999999">
      <c r="B316" s="200"/>
      <c r="C316" s="201"/>
      <c r="D316" s="187" t="s">
        <v>153</v>
      </c>
      <c r="E316" s="202" t="s">
        <v>26</v>
      </c>
      <c r="F316" s="203" t="s">
        <v>667</v>
      </c>
      <c r="G316" s="201"/>
      <c r="H316" s="204">
        <v>8.5</v>
      </c>
      <c r="I316" s="201"/>
      <c r="J316" s="201"/>
      <c r="K316" s="201"/>
      <c r="L316" s="205"/>
      <c r="M316" s="206"/>
      <c r="N316" s="207"/>
      <c r="O316" s="207"/>
      <c r="P316" s="207"/>
      <c r="Q316" s="207"/>
      <c r="R316" s="207"/>
      <c r="S316" s="207"/>
      <c r="T316" s="208"/>
      <c r="AT316" s="209" t="s">
        <v>153</v>
      </c>
      <c r="AU316" s="209" t="s">
        <v>82</v>
      </c>
      <c r="AV316" s="14" t="s">
        <v>82</v>
      </c>
      <c r="AW316" s="14" t="s">
        <v>33</v>
      </c>
      <c r="AX316" s="14" t="s">
        <v>72</v>
      </c>
      <c r="AY316" s="209" t="s">
        <v>142</v>
      </c>
    </row>
    <row r="317" spans="1:65" s="13" customFormat="1" ht="10.199999999999999">
      <c r="B317" s="191"/>
      <c r="C317" s="192"/>
      <c r="D317" s="187" t="s">
        <v>153</v>
      </c>
      <c r="E317" s="193" t="s">
        <v>26</v>
      </c>
      <c r="F317" s="194" t="s">
        <v>668</v>
      </c>
      <c r="G317" s="192"/>
      <c r="H317" s="193" t="s">
        <v>26</v>
      </c>
      <c r="I317" s="192"/>
      <c r="J317" s="192"/>
      <c r="K317" s="192"/>
      <c r="L317" s="195"/>
      <c r="M317" s="196"/>
      <c r="N317" s="197"/>
      <c r="O317" s="197"/>
      <c r="P317" s="197"/>
      <c r="Q317" s="197"/>
      <c r="R317" s="197"/>
      <c r="S317" s="197"/>
      <c r="T317" s="198"/>
      <c r="AT317" s="199" t="s">
        <v>153</v>
      </c>
      <c r="AU317" s="199" t="s">
        <v>82</v>
      </c>
      <c r="AV317" s="13" t="s">
        <v>80</v>
      </c>
      <c r="AW317" s="13" t="s">
        <v>33</v>
      </c>
      <c r="AX317" s="13" t="s">
        <v>72</v>
      </c>
      <c r="AY317" s="199" t="s">
        <v>142</v>
      </c>
    </row>
    <row r="318" spans="1:65" s="14" customFormat="1" ht="10.199999999999999">
      <c r="B318" s="200"/>
      <c r="C318" s="201"/>
      <c r="D318" s="187" t="s">
        <v>153</v>
      </c>
      <c r="E318" s="202" t="s">
        <v>26</v>
      </c>
      <c r="F318" s="203" t="s">
        <v>600</v>
      </c>
      <c r="G318" s="201"/>
      <c r="H318" s="204">
        <v>2.19</v>
      </c>
      <c r="I318" s="201"/>
      <c r="J318" s="201"/>
      <c r="K318" s="201"/>
      <c r="L318" s="205"/>
      <c r="M318" s="206"/>
      <c r="N318" s="207"/>
      <c r="O318" s="207"/>
      <c r="P318" s="207"/>
      <c r="Q318" s="207"/>
      <c r="R318" s="207"/>
      <c r="S318" s="207"/>
      <c r="T318" s="208"/>
      <c r="AT318" s="209" t="s">
        <v>153</v>
      </c>
      <c r="AU318" s="209" t="s">
        <v>82</v>
      </c>
      <c r="AV318" s="14" t="s">
        <v>82</v>
      </c>
      <c r="AW318" s="14" t="s">
        <v>33</v>
      </c>
      <c r="AX318" s="14" t="s">
        <v>72</v>
      </c>
      <c r="AY318" s="209" t="s">
        <v>142</v>
      </c>
    </row>
    <row r="319" spans="1:65" s="15" customFormat="1" ht="10.199999999999999">
      <c r="B319" s="210"/>
      <c r="C319" s="211"/>
      <c r="D319" s="187" t="s">
        <v>153</v>
      </c>
      <c r="E319" s="212" t="s">
        <v>26</v>
      </c>
      <c r="F319" s="213" t="s">
        <v>177</v>
      </c>
      <c r="G319" s="211"/>
      <c r="H319" s="214">
        <v>10.69</v>
      </c>
      <c r="I319" s="211"/>
      <c r="J319" s="211"/>
      <c r="K319" s="211"/>
      <c r="L319" s="215"/>
      <c r="M319" s="216"/>
      <c r="N319" s="217"/>
      <c r="O319" s="217"/>
      <c r="P319" s="217"/>
      <c r="Q319" s="217"/>
      <c r="R319" s="217"/>
      <c r="S319" s="217"/>
      <c r="T319" s="218"/>
      <c r="AT319" s="219" t="s">
        <v>153</v>
      </c>
      <c r="AU319" s="219" t="s">
        <v>82</v>
      </c>
      <c r="AV319" s="15" t="s">
        <v>149</v>
      </c>
      <c r="AW319" s="15" t="s">
        <v>33</v>
      </c>
      <c r="AX319" s="15" t="s">
        <v>80</v>
      </c>
      <c r="AY319" s="219" t="s">
        <v>142</v>
      </c>
    </row>
    <row r="320" spans="1:65" s="2" customFormat="1" ht="16.5" customHeight="1">
      <c r="A320" s="31"/>
      <c r="B320" s="32"/>
      <c r="C320" s="175" t="s">
        <v>669</v>
      </c>
      <c r="D320" s="175" t="s">
        <v>144</v>
      </c>
      <c r="E320" s="176" t="s">
        <v>670</v>
      </c>
      <c r="F320" s="177" t="s">
        <v>663</v>
      </c>
      <c r="G320" s="178" t="s">
        <v>235</v>
      </c>
      <c r="H320" s="179">
        <v>3.7879999999999998</v>
      </c>
      <c r="I320" s="180">
        <v>1220</v>
      </c>
      <c r="J320" s="180">
        <f>ROUND(I320*H320,2)</f>
        <v>4621.3599999999997</v>
      </c>
      <c r="K320" s="177" t="s">
        <v>26</v>
      </c>
      <c r="L320" s="36"/>
      <c r="M320" s="181" t="s">
        <v>26</v>
      </c>
      <c r="N320" s="182" t="s">
        <v>45</v>
      </c>
      <c r="O320" s="183">
        <v>1.1910000000000001</v>
      </c>
      <c r="P320" s="183">
        <f>O320*H320</f>
        <v>4.5115080000000001</v>
      </c>
      <c r="Q320" s="183">
        <v>0.82326999999999995</v>
      </c>
      <c r="R320" s="183">
        <f>Q320*H320</f>
        <v>3.1185467599999996</v>
      </c>
      <c r="S320" s="183">
        <v>0</v>
      </c>
      <c r="T320" s="184">
        <f>S320*H320</f>
        <v>0</v>
      </c>
      <c r="U320" s="31"/>
      <c r="V320" s="31"/>
      <c r="W320" s="31"/>
      <c r="X320" s="31"/>
      <c r="Y320" s="31"/>
      <c r="Z320" s="31"/>
      <c r="AA320" s="31"/>
      <c r="AB320" s="31"/>
      <c r="AC320" s="31"/>
      <c r="AD320" s="31"/>
      <c r="AE320" s="31"/>
      <c r="AR320" s="185" t="s">
        <v>149</v>
      </c>
      <c r="AT320" s="185" t="s">
        <v>144</v>
      </c>
      <c r="AU320" s="185" t="s">
        <v>82</v>
      </c>
      <c r="AY320" s="17" t="s">
        <v>142</v>
      </c>
      <c r="BE320" s="186">
        <f>IF(N320="základní",J320,0)</f>
        <v>0</v>
      </c>
      <c r="BF320" s="186">
        <f>IF(N320="snížená",J320,0)</f>
        <v>0</v>
      </c>
      <c r="BG320" s="186">
        <f>IF(N320="zákl. přenesená",J320,0)</f>
        <v>4621.3599999999997</v>
      </c>
      <c r="BH320" s="186">
        <f>IF(N320="sníž. přenesená",J320,0)</f>
        <v>0</v>
      </c>
      <c r="BI320" s="186">
        <f>IF(N320="nulová",J320,0)</f>
        <v>0</v>
      </c>
      <c r="BJ320" s="17" t="s">
        <v>149</v>
      </c>
      <c r="BK320" s="186">
        <f>ROUND(I320*H320,2)</f>
        <v>4621.3599999999997</v>
      </c>
      <c r="BL320" s="17" t="s">
        <v>149</v>
      </c>
      <c r="BM320" s="185" t="s">
        <v>671</v>
      </c>
    </row>
    <row r="321" spans="1:65" s="2" customFormat="1" ht="19.2">
      <c r="A321" s="31"/>
      <c r="B321" s="32"/>
      <c r="C321" s="33"/>
      <c r="D321" s="187" t="s">
        <v>151</v>
      </c>
      <c r="E321" s="33"/>
      <c r="F321" s="188" t="s">
        <v>665</v>
      </c>
      <c r="G321" s="33"/>
      <c r="H321" s="33"/>
      <c r="I321" s="33"/>
      <c r="J321" s="33"/>
      <c r="K321" s="33"/>
      <c r="L321" s="36"/>
      <c r="M321" s="189"/>
      <c r="N321" s="190"/>
      <c r="O321" s="62"/>
      <c r="P321" s="62"/>
      <c r="Q321" s="62"/>
      <c r="R321" s="62"/>
      <c r="S321" s="62"/>
      <c r="T321" s="63"/>
      <c r="U321" s="31"/>
      <c r="V321" s="31"/>
      <c r="W321" s="31"/>
      <c r="X321" s="31"/>
      <c r="Y321" s="31"/>
      <c r="Z321" s="31"/>
      <c r="AA321" s="31"/>
      <c r="AB321" s="31"/>
      <c r="AC321" s="31"/>
      <c r="AD321" s="31"/>
      <c r="AE321" s="31"/>
      <c r="AT321" s="17" t="s">
        <v>151</v>
      </c>
      <c r="AU321" s="17" t="s">
        <v>82</v>
      </c>
    </row>
    <row r="322" spans="1:65" s="13" customFormat="1" ht="10.199999999999999">
      <c r="B322" s="191"/>
      <c r="C322" s="192"/>
      <c r="D322" s="187" t="s">
        <v>153</v>
      </c>
      <c r="E322" s="193" t="s">
        <v>26</v>
      </c>
      <c r="F322" s="194" t="s">
        <v>672</v>
      </c>
      <c r="G322" s="192"/>
      <c r="H322" s="193" t="s">
        <v>26</v>
      </c>
      <c r="I322" s="192"/>
      <c r="J322" s="192"/>
      <c r="K322" s="192"/>
      <c r="L322" s="195"/>
      <c r="M322" s="196"/>
      <c r="N322" s="197"/>
      <c r="O322" s="197"/>
      <c r="P322" s="197"/>
      <c r="Q322" s="197"/>
      <c r="R322" s="197"/>
      <c r="S322" s="197"/>
      <c r="T322" s="198"/>
      <c r="AT322" s="199" t="s">
        <v>153</v>
      </c>
      <c r="AU322" s="199" t="s">
        <v>82</v>
      </c>
      <c r="AV322" s="13" t="s">
        <v>80</v>
      </c>
      <c r="AW322" s="13" t="s">
        <v>33</v>
      </c>
      <c r="AX322" s="13" t="s">
        <v>72</v>
      </c>
      <c r="AY322" s="199" t="s">
        <v>142</v>
      </c>
    </row>
    <row r="323" spans="1:65" s="13" customFormat="1" ht="10.199999999999999">
      <c r="B323" s="191"/>
      <c r="C323" s="192"/>
      <c r="D323" s="187" t="s">
        <v>153</v>
      </c>
      <c r="E323" s="193" t="s">
        <v>26</v>
      </c>
      <c r="F323" s="194" t="s">
        <v>567</v>
      </c>
      <c r="G323" s="192"/>
      <c r="H323" s="193" t="s">
        <v>26</v>
      </c>
      <c r="I323" s="192"/>
      <c r="J323" s="192"/>
      <c r="K323" s="192"/>
      <c r="L323" s="195"/>
      <c r="M323" s="196"/>
      <c r="N323" s="197"/>
      <c r="O323" s="197"/>
      <c r="P323" s="197"/>
      <c r="Q323" s="197"/>
      <c r="R323" s="197"/>
      <c r="S323" s="197"/>
      <c r="T323" s="198"/>
      <c r="AT323" s="199" t="s">
        <v>153</v>
      </c>
      <c r="AU323" s="199" t="s">
        <v>82</v>
      </c>
      <c r="AV323" s="13" t="s">
        <v>80</v>
      </c>
      <c r="AW323" s="13" t="s">
        <v>33</v>
      </c>
      <c r="AX323" s="13" t="s">
        <v>72</v>
      </c>
      <c r="AY323" s="199" t="s">
        <v>142</v>
      </c>
    </row>
    <row r="324" spans="1:65" s="14" customFormat="1" ht="10.199999999999999">
      <c r="B324" s="200"/>
      <c r="C324" s="201"/>
      <c r="D324" s="187" t="s">
        <v>153</v>
      </c>
      <c r="E324" s="202" t="s">
        <v>26</v>
      </c>
      <c r="F324" s="203" t="s">
        <v>612</v>
      </c>
      <c r="G324" s="201"/>
      <c r="H324" s="204">
        <v>3.7879999999999998</v>
      </c>
      <c r="I324" s="201"/>
      <c r="J324" s="201"/>
      <c r="K324" s="201"/>
      <c r="L324" s="205"/>
      <c r="M324" s="206"/>
      <c r="N324" s="207"/>
      <c r="O324" s="207"/>
      <c r="P324" s="207"/>
      <c r="Q324" s="207"/>
      <c r="R324" s="207"/>
      <c r="S324" s="207"/>
      <c r="T324" s="208"/>
      <c r="AT324" s="209" t="s">
        <v>153</v>
      </c>
      <c r="AU324" s="209" t="s">
        <v>82</v>
      </c>
      <c r="AV324" s="14" t="s">
        <v>82</v>
      </c>
      <c r="AW324" s="14" t="s">
        <v>33</v>
      </c>
      <c r="AX324" s="14" t="s">
        <v>80</v>
      </c>
      <c r="AY324" s="209" t="s">
        <v>142</v>
      </c>
    </row>
    <row r="325" spans="1:65" s="12" customFormat="1" ht="22.8" customHeight="1">
      <c r="B325" s="160"/>
      <c r="C325" s="161"/>
      <c r="D325" s="162" t="s">
        <v>71</v>
      </c>
      <c r="E325" s="173" t="s">
        <v>178</v>
      </c>
      <c r="F325" s="173" t="s">
        <v>369</v>
      </c>
      <c r="G325" s="161"/>
      <c r="H325" s="161"/>
      <c r="I325" s="161"/>
      <c r="J325" s="174">
        <f>BK325</f>
        <v>13362.18</v>
      </c>
      <c r="K325" s="161"/>
      <c r="L325" s="165"/>
      <c r="M325" s="166"/>
      <c r="N325" s="167"/>
      <c r="O325" s="167"/>
      <c r="P325" s="168">
        <f>SUM(P326:P337)</f>
        <v>3.0602</v>
      </c>
      <c r="Q325" s="167"/>
      <c r="R325" s="168">
        <f>SUM(R326:R337)</f>
        <v>0</v>
      </c>
      <c r="S325" s="167"/>
      <c r="T325" s="169">
        <f>SUM(T326:T337)</f>
        <v>0</v>
      </c>
      <c r="AR325" s="170" t="s">
        <v>80</v>
      </c>
      <c r="AT325" s="171" t="s">
        <v>71</v>
      </c>
      <c r="AU325" s="171" t="s">
        <v>80</v>
      </c>
      <c r="AY325" s="170" t="s">
        <v>142</v>
      </c>
      <c r="BK325" s="172">
        <f>SUM(BK326:BK337)</f>
        <v>13362.18</v>
      </c>
    </row>
    <row r="326" spans="1:65" s="2" customFormat="1" ht="16.5" customHeight="1">
      <c r="A326" s="31"/>
      <c r="B326" s="32"/>
      <c r="C326" s="175" t="s">
        <v>673</v>
      </c>
      <c r="D326" s="175" t="s">
        <v>144</v>
      </c>
      <c r="E326" s="176" t="s">
        <v>674</v>
      </c>
      <c r="F326" s="177" t="s">
        <v>675</v>
      </c>
      <c r="G326" s="178" t="s">
        <v>235</v>
      </c>
      <c r="H326" s="179">
        <v>18.2</v>
      </c>
      <c r="I326" s="180">
        <v>377</v>
      </c>
      <c r="J326" s="180">
        <f>ROUND(I326*H326,2)</f>
        <v>6861.4</v>
      </c>
      <c r="K326" s="177" t="s">
        <v>148</v>
      </c>
      <c r="L326" s="36"/>
      <c r="M326" s="181" t="s">
        <v>26</v>
      </c>
      <c r="N326" s="182" t="s">
        <v>45</v>
      </c>
      <c r="O326" s="183">
        <v>7.0999999999999994E-2</v>
      </c>
      <c r="P326" s="183">
        <f>O326*H326</f>
        <v>1.2921999999999998</v>
      </c>
      <c r="Q326" s="183">
        <v>0</v>
      </c>
      <c r="R326" s="183">
        <f>Q326*H326</f>
        <v>0</v>
      </c>
      <c r="S326" s="183">
        <v>0</v>
      </c>
      <c r="T326" s="184">
        <f>S326*H326</f>
        <v>0</v>
      </c>
      <c r="U326" s="31"/>
      <c r="V326" s="31"/>
      <c r="W326" s="31"/>
      <c r="X326" s="31"/>
      <c r="Y326" s="31"/>
      <c r="Z326" s="31"/>
      <c r="AA326" s="31"/>
      <c r="AB326" s="31"/>
      <c r="AC326" s="31"/>
      <c r="AD326" s="31"/>
      <c r="AE326" s="31"/>
      <c r="AR326" s="185" t="s">
        <v>149</v>
      </c>
      <c r="AT326" s="185" t="s">
        <v>144</v>
      </c>
      <c r="AU326" s="185" t="s">
        <v>82</v>
      </c>
      <c r="AY326" s="17" t="s">
        <v>142</v>
      </c>
      <c r="BE326" s="186">
        <f>IF(N326="základní",J326,0)</f>
        <v>0</v>
      </c>
      <c r="BF326" s="186">
        <f>IF(N326="snížená",J326,0)</f>
        <v>0</v>
      </c>
      <c r="BG326" s="186">
        <f>IF(N326="zákl. přenesená",J326,0)</f>
        <v>6861.4</v>
      </c>
      <c r="BH326" s="186">
        <f>IF(N326="sníž. přenesená",J326,0)</f>
        <v>0</v>
      </c>
      <c r="BI326" s="186">
        <f>IF(N326="nulová",J326,0)</f>
        <v>0</v>
      </c>
      <c r="BJ326" s="17" t="s">
        <v>149</v>
      </c>
      <c r="BK326" s="186">
        <f>ROUND(I326*H326,2)</f>
        <v>6861.4</v>
      </c>
      <c r="BL326" s="17" t="s">
        <v>149</v>
      </c>
      <c r="BM326" s="185" t="s">
        <v>676</v>
      </c>
    </row>
    <row r="327" spans="1:65" s="2" customFormat="1" ht="19.2">
      <c r="A327" s="31"/>
      <c r="B327" s="32"/>
      <c r="C327" s="33"/>
      <c r="D327" s="187" t="s">
        <v>151</v>
      </c>
      <c r="E327" s="33"/>
      <c r="F327" s="188" t="s">
        <v>677</v>
      </c>
      <c r="G327" s="33"/>
      <c r="H327" s="33"/>
      <c r="I327" s="33"/>
      <c r="J327" s="33"/>
      <c r="K327" s="33"/>
      <c r="L327" s="36"/>
      <c r="M327" s="189"/>
      <c r="N327" s="190"/>
      <c r="O327" s="62"/>
      <c r="P327" s="62"/>
      <c r="Q327" s="62"/>
      <c r="R327" s="62"/>
      <c r="S327" s="62"/>
      <c r="T327" s="63"/>
      <c r="U327" s="31"/>
      <c r="V327" s="31"/>
      <c r="W327" s="31"/>
      <c r="X327" s="31"/>
      <c r="Y327" s="31"/>
      <c r="Z327" s="31"/>
      <c r="AA327" s="31"/>
      <c r="AB327" s="31"/>
      <c r="AC327" s="31"/>
      <c r="AD327" s="31"/>
      <c r="AE327" s="31"/>
      <c r="AT327" s="17" t="s">
        <v>151</v>
      </c>
      <c r="AU327" s="17" t="s">
        <v>82</v>
      </c>
    </row>
    <row r="328" spans="1:65" s="13" customFormat="1" ht="10.199999999999999">
      <c r="B328" s="191"/>
      <c r="C328" s="192"/>
      <c r="D328" s="187" t="s">
        <v>153</v>
      </c>
      <c r="E328" s="193" t="s">
        <v>26</v>
      </c>
      <c r="F328" s="194" t="s">
        <v>678</v>
      </c>
      <c r="G328" s="192"/>
      <c r="H328" s="193" t="s">
        <v>26</v>
      </c>
      <c r="I328" s="192"/>
      <c r="J328" s="192"/>
      <c r="K328" s="192"/>
      <c r="L328" s="195"/>
      <c r="M328" s="196"/>
      <c r="N328" s="197"/>
      <c r="O328" s="197"/>
      <c r="P328" s="197"/>
      <c r="Q328" s="197"/>
      <c r="R328" s="197"/>
      <c r="S328" s="197"/>
      <c r="T328" s="198"/>
      <c r="AT328" s="199" t="s">
        <v>153</v>
      </c>
      <c r="AU328" s="199" t="s">
        <v>82</v>
      </c>
      <c r="AV328" s="13" t="s">
        <v>80</v>
      </c>
      <c r="AW328" s="13" t="s">
        <v>33</v>
      </c>
      <c r="AX328" s="13" t="s">
        <v>72</v>
      </c>
      <c r="AY328" s="199" t="s">
        <v>142</v>
      </c>
    </row>
    <row r="329" spans="1:65" s="14" customFormat="1" ht="10.199999999999999">
      <c r="B329" s="200"/>
      <c r="C329" s="201"/>
      <c r="D329" s="187" t="s">
        <v>153</v>
      </c>
      <c r="E329" s="202" t="s">
        <v>26</v>
      </c>
      <c r="F329" s="203" t="s">
        <v>679</v>
      </c>
      <c r="G329" s="201"/>
      <c r="H329" s="204">
        <v>18.2</v>
      </c>
      <c r="I329" s="201"/>
      <c r="J329" s="201"/>
      <c r="K329" s="201"/>
      <c r="L329" s="205"/>
      <c r="M329" s="206"/>
      <c r="N329" s="207"/>
      <c r="O329" s="207"/>
      <c r="P329" s="207"/>
      <c r="Q329" s="207"/>
      <c r="R329" s="207"/>
      <c r="S329" s="207"/>
      <c r="T329" s="208"/>
      <c r="AT329" s="209" t="s">
        <v>153</v>
      </c>
      <c r="AU329" s="209" t="s">
        <v>82</v>
      </c>
      <c r="AV329" s="14" t="s">
        <v>82</v>
      </c>
      <c r="AW329" s="14" t="s">
        <v>33</v>
      </c>
      <c r="AX329" s="14" t="s">
        <v>80</v>
      </c>
      <c r="AY329" s="209" t="s">
        <v>142</v>
      </c>
    </row>
    <row r="330" spans="1:65" s="2" customFormat="1" ht="16.5" customHeight="1">
      <c r="A330" s="31"/>
      <c r="B330" s="32"/>
      <c r="C330" s="175" t="s">
        <v>680</v>
      </c>
      <c r="D330" s="175" t="s">
        <v>144</v>
      </c>
      <c r="E330" s="176" t="s">
        <v>681</v>
      </c>
      <c r="F330" s="177" t="s">
        <v>682</v>
      </c>
      <c r="G330" s="178" t="s">
        <v>235</v>
      </c>
      <c r="H330" s="179">
        <v>26</v>
      </c>
      <c r="I330" s="180">
        <v>8.0299999999999994</v>
      </c>
      <c r="J330" s="180">
        <f>ROUND(I330*H330,2)</f>
        <v>208.78</v>
      </c>
      <c r="K330" s="177" t="s">
        <v>148</v>
      </c>
      <c r="L330" s="36"/>
      <c r="M330" s="181" t="s">
        <v>26</v>
      </c>
      <c r="N330" s="182" t="s">
        <v>45</v>
      </c>
      <c r="O330" s="183">
        <v>2E-3</v>
      </c>
      <c r="P330" s="183">
        <f>O330*H330</f>
        <v>5.2000000000000005E-2</v>
      </c>
      <c r="Q330" s="183">
        <v>0</v>
      </c>
      <c r="R330" s="183">
        <f>Q330*H330</f>
        <v>0</v>
      </c>
      <c r="S330" s="183">
        <v>0</v>
      </c>
      <c r="T330" s="184">
        <f>S330*H330</f>
        <v>0</v>
      </c>
      <c r="U330" s="31"/>
      <c r="V330" s="31"/>
      <c r="W330" s="31"/>
      <c r="X330" s="31"/>
      <c r="Y330" s="31"/>
      <c r="Z330" s="31"/>
      <c r="AA330" s="31"/>
      <c r="AB330" s="31"/>
      <c r="AC330" s="31"/>
      <c r="AD330" s="31"/>
      <c r="AE330" s="31"/>
      <c r="AR330" s="185" t="s">
        <v>149</v>
      </c>
      <c r="AT330" s="185" t="s">
        <v>144</v>
      </c>
      <c r="AU330" s="185" t="s">
        <v>82</v>
      </c>
      <c r="AY330" s="17" t="s">
        <v>142</v>
      </c>
      <c r="BE330" s="186">
        <f>IF(N330="základní",J330,0)</f>
        <v>0</v>
      </c>
      <c r="BF330" s="186">
        <f>IF(N330="snížená",J330,0)</f>
        <v>0</v>
      </c>
      <c r="BG330" s="186">
        <f>IF(N330="zákl. přenesená",J330,0)</f>
        <v>208.78</v>
      </c>
      <c r="BH330" s="186">
        <f>IF(N330="sníž. přenesená",J330,0)</f>
        <v>0</v>
      </c>
      <c r="BI330" s="186">
        <f>IF(N330="nulová",J330,0)</f>
        <v>0</v>
      </c>
      <c r="BJ330" s="17" t="s">
        <v>149</v>
      </c>
      <c r="BK330" s="186">
        <f>ROUND(I330*H330,2)</f>
        <v>208.78</v>
      </c>
      <c r="BL330" s="17" t="s">
        <v>149</v>
      </c>
      <c r="BM330" s="185" t="s">
        <v>683</v>
      </c>
    </row>
    <row r="331" spans="1:65" s="2" customFormat="1" ht="10.199999999999999">
      <c r="A331" s="31"/>
      <c r="B331" s="32"/>
      <c r="C331" s="33"/>
      <c r="D331" s="187" t="s">
        <v>151</v>
      </c>
      <c r="E331" s="33"/>
      <c r="F331" s="188" t="s">
        <v>684</v>
      </c>
      <c r="G331" s="33"/>
      <c r="H331" s="33"/>
      <c r="I331" s="33"/>
      <c r="J331" s="33"/>
      <c r="K331" s="33"/>
      <c r="L331" s="36"/>
      <c r="M331" s="189"/>
      <c r="N331" s="190"/>
      <c r="O331" s="62"/>
      <c r="P331" s="62"/>
      <c r="Q331" s="62"/>
      <c r="R331" s="62"/>
      <c r="S331" s="62"/>
      <c r="T331" s="63"/>
      <c r="U331" s="31"/>
      <c r="V331" s="31"/>
      <c r="W331" s="31"/>
      <c r="X331" s="31"/>
      <c r="Y331" s="31"/>
      <c r="Z331" s="31"/>
      <c r="AA331" s="31"/>
      <c r="AB331" s="31"/>
      <c r="AC331" s="31"/>
      <c r="AD331" s="31"/>
      <c r="AE331" s="31"/>
      <c r="AT331" s="17" t="s">
        <v>151</v>
      </c>
      <c r="AU331" s="17" t="s">
        <v>82</v>
      </c>
    </row>
    <row r="332" spans="1:65" s="13" customFormat="1" ht="10.199999999999999">
      <c r="B332" s="191"/>
      <c r="C332" s="192"/>
      <c r="D332" s="187" t="s">
        <v>153</v>
      </c>
      <c r="E332" s="193" t="s">
        <v>26</v>
      </c>
      <c r="F332" s="194" t="s">
        <v>678</v>
      </c>
      <c r="G332" s="192"/>
      <c r="H332" s="193" t="s">
        <v>26</v>
      </c>
      <c r="I332" s="192"/>
      <c r="J332" s="192"/>
      <c r="K332" s="192"/>
      <c r="L332" s="195"/>
      <c r="M332" s="196"/>
      <c r="N332" s="197"/>
      <c r="O332" s="197"/>
      <c r="P332" s="197"/>
      <c r="Q332" s="197"/>
      <c r="R332" s="197"/>
      <c r="S332" s="197"/>
      <c r="T332" s="198"/>
      <c r="AT332" s="199" t="s">
        <v>153</v>
      </c>
      <c r="AU332" s="199" t="s">
        <v>82</v>
      </c>
      <c r="AV332" s="13" t="s">
        <v>80</v>
      </c>
      <c r="AW332" s="13" t="s">
        <v>33</v>
      </c>
      <c r="AX332" s="13" t="s">
        <v>72</v>
      </c>
      <c r="AY332" s="199" t="s">
        <v>142</v>
      </c>
    </row>
    <row r="333" spans="1:65" s="14" customFormat="1" ht="10.199999999999999">
      <c r="B333" s="200"/>
      <c r="C333" s="201"/>
      <c r="D333" s="187" t="s">
        <v>153</v>
      </c>
      <c r="E333" s="202" t="s">
        <v>26</v>
      </c>
      <c r="F333" s="203" t="s">
        <v>685</v>
      </c>
      <c r="G333" s="201"/>
      <c r="H333" s="204">
        <v>26</v>
      </c>
      <c r="I333" s="201"/>
      <c r="J333" s="201"/>
      <c r="K333" s="201"/>
      <c r="L333" s="205"/>
      <c r="M333" s="206"/>
      <c r="N333" s="207"/>
      <c r="O333" s="207"/>
      <c r="P333" s="207"/>
      <c r="Q333" s="207"/>
      <c r="R333" s="207"/>
      <c r="S333" s="207"/>
      <c r="T333" s="208"/>
      <c r="AT333" s="209" t="s">
        <v>153</v>
      </c>
      <c r="AU333" s="209" t="s">
        <v>82</v>
      </c>
      <c r="AV333" s="14" t="s">
        <v>82</v>
      </c>
      <c r="AW333" s="14" t="s">
        <v>33</v>
      </c>
      <c r="AX333" s="14" t="s">
        <v>80</v>
      </c>
      <c r="AY333" s="209" t="s">
        <v>142</v>
      </c>
    </row>
    <row r="334" spans="1:65" s="2" customFormat="1" ht="16.5" customHeight="1">
      <c r="A334" s="31"/>
      <c r="B334" s="32"/>
      <c r="C334" s="175" t="s">
        <v>686</v>
      </c>
      <c r="D334" s="175" t="s">
        <v>144</v>
      </c>
      <c r="E334" s="176" t="s">
        <v>687</v>
      </c>
      <c r="F334" s="177" t="s">
        <v>688</v>
      </c>
      <c r="G334" s="178" t="s">
        <v>235</v>
      </c>
      <c r="H334" s="179">
        <v>26</v>
      </c>
      <c r="I334" s="180">
        <v>242</v>
      </c>
      <c r="J334" s="180">
        <f>ROUND(I334*H334,2)</f>
        <v>6292</v>
      </c>
      <c r="K334" s="177" t="s">
        <v>148</v>
      </c>
      <c r="L334" s="36"/>
      <c r="M334" s="181" t="s">
        <v>26</v>
      </c>
      <c r="N334" s="182" t="s">
        <v>45</v>
      </c>
      <c r="O334" s="183">
        <v>6.6000000000000003E-2</v>
      </c>
      <c r="P334" s="183">
        <f>O334*H334</f>
        <v>1.7160000000000002</v>
      </c>
      <c r="Q334" s="183">
        <v>0</v>
      </c>
      <c r="R334" s="183">
        <f>Q334*H334</f>
        <v>0</v>
      </c>
      <c r="S334" s="183">
        <v>0</v>
      </c>
      <c r="T334" s="184">
        <f>S334*H334</f>
        <v>0</v>
      </c>
      <c r="U334" s="31"/>
      <c r="V334" s="31"/>
      <c r="W334" s="31"/>
      <c r="X334" s="31"/>
      <c r="Y334" s="31"/>
      <c r="Z334" s="31"/>
      <c r="AA334" s="31"/>
      <c r="AB334" s="31"/>
      <c r="AC334" s="31"/>
      <c r="AD334" s="31"/>
      <c r="AE334" s="31"/>
      <c r="AR334" s="185" t="s">
        <v>149</v>
      </c>
      <c r="AT334" s="185" t="s">
        <v>144</v>
      </c>
      <c r="AU334" s="185" t="s">
        <v>82</v>
      </c>
      <c r="AY334" s="17" t="s">
        <v>142</v>
      </c>
      <c r="BE334" s="186">
        <f>IF(N334="základní",J334,0)</f>
        <v>0</v>
      </c>
      <c r="BF334" s="186">
        <f>IF(N334="snížená",J334,0)</f>
        <v>0</v>
      </c>
      <c r="BG334" s="186">
        <f>IF(N334="zákl. přenesená",J334,0)</f>
        <v>6292</v>
      </c>
      <c r="BH334" s="186">
        <f>IF(N334="sníž. přenesená",J334,0)</f>
        <v>0</v>
      </c>
      <c r="BI334" s="186">
        <f>IF(N334="nulová",J334,0)</f>
        <v>0</v>
      </c>
      <c r="BJ334" s="17" t="s">
        <v>149</v>
      </c>
      <c r="BK334" s="186">
        <f>ROUND(I334*H334,2)</f>
        <v>6292</v>
      </c>
      <c r="BL334" s="17" t="s">
        <v>149</v>
      </c>
      <c r="BM334" s="185" t="s">
        <v>689</v>
      </c>
    </row>
    <row r="335" spans="1:65" s="2" customFormat="1" ht="19.2">
      <c r="A335" s="31"/>
      <c r="B335" s="32"/>
      <c r="C335" s="33"/>
      <c r="D335" s="187" t="s">
        <v>151</v>
      </c>
      <c r="E335" s="33"/>
      <c r="F335" s="188" t="s">
        <v>690</v>
      </c>
      <c r="G335" s="33"/>
      <c r="H335" s="33"/>
      <c r="I335" s="33"/>
      <c r="J335" s="33"/>
      <c r="K335" s="33"/>
      <c r="L335" s="36"/>
      <c r="M335" s="189"/>
      <c r="N335" s="190"/>
      <c r="O335" s="62"/>
      <c r="P335" s="62"/>
      <c r="Q335" s="62"/>
      <c r="R335" s="62"/>
      <c r="S335" s="62"/>
      <c r="T335" s="63"/>
      <c r="U335" s="31"/>
      <c r="V335" s="31"/>
      <c r="W335" s="31"/>
      <c r="X335" s="31"/>
      <c r="Y335" s="31"/>
      <c r="Z335" s="31"/>
      <c r="AA335" s="31"/>
      <c r="AB335" s="31"/>
      <c r="AC335" s="31"/>
      <c r="AD335" s="31"/>
      <c r="AE335" s="31"/>
      <c r="AT335" s="17" t="s">
        <v>151</v>
      </c>
      <c r="AU335" s="17" t="s">
        <v>82</v>
      </c>
    </row>
    <row r="336" spans="1:65" s="13" customFormat="1" ht="10.199999999999999">
      <c r="B336" s="191"/>
      <c r="C336" s="192"/>
      <c r="D336" s="187" t="s">
        <v>153</v>
      </c>
      <c r="E336" s="193" t="s">
        <v>26</v>
      </c>
      <c r="F336" s="194" t="s">
        <v>691</v>
      </c>
      <c r="G336" s="192"/>
      <c r="H336" s="193" t="s">
        <v>26</v>
      </c>
      <c r="I336" s="192"/>
      <c r="J336" s="192"/>
      <c r="K336" s="192"/>
      <c r="L336" s="195"/>
      <c r="M336" s="196"/>
      <c r="N336" s="197"/>
      <c r="O336" s="197"/>
      <c r="P336" s="197"/>
      <c r="Q336" s="197"/>
      <c r="R336" s="197"/>
      <c r="S336" s="197"/>
      <c r="T336" s="198"/>
      <c r="AT336" s="199" t="s">
        <v>153</v>
      </c>
      <c r="AU336" s="199" t="s">
        <v>82</v>
      </c>
      <c r="AV336" s="13" t="s">
        <v>80</v>
      </c>
      <c r="AW336" s="13" t="s">
        <v>33</v>
      </c>
      <c r="AX336" s="13" t="s">
        <v>72</v>
      </c>
      <c r="AY336" s="199" t="s">
        <v>142</v>
      </c>
    </row>
    <row r="337" spans="1:65" s="14" customFormat="1" ht="10.199999999999999">
      <c r="B337" s="200"/>
      <c r="C337" s="201"/>
      <c r="D337" s="187" t="s">
        <v>153</v>
      </c>
      <c r="E337" s="202" t="s">
        <v>26</v>
      </c>
      <c r="F337" s="203" t="s">
        <v>685</v>
      </c>
      <c r="G337" s="201"/>
      <c r="H337" s="204">
        <v>26</v>
      </c>
      <c r="I337" s="201"/>
      <c r="J337" s="201"/>
      <c r="K337" s="201"/>
      <c r="L337" s="205"/>
      <c r="M337" s="206"/>
      <c r="N337" s="207"/>
      <c r="O337" s="207"/>
      <c r="P337" s="207"/>
      <c r="Q337" s="207"/>
      <c r="R337" s="207"/>
      <c r="S337" s="207"/>
      <c r="T337" s="208"/>
      <c r="AT337" s="209" t="s">
        <v>153</v>
      </c>
      <c r="AU337" s="209" t="s">
        <v>82</v>
      </c>
      <c r="AV337" s="14" t="s">
        <v>82</v>
      </c>
      <c r="AW337" s="14" t="s">
        <v>33</v>
      </c>
      <c r="AX337" s="14" t="s">
        <v>80</v>
      </c>
      <c r="AY337" s="209" t="s">
        <v>142</v>
      </c>
    </row>
    <row r="338" spans="1:65" s="12" customFormat="1" ht="22.8" customHeight="1">
      <c r="B338" s="160"/>
      <c r="C338" s="161"/>
      <c r="D338" s="162" t="s">
        <v>71</v>
      </c>
      <c r="E338" s="173" t="s">
        <v>206</v>
      </c>
      <c r="F338" s="173" t="s">
        <v>383</v>
      </c>
      <c r="G338" s="161"/>
      <c r="H338" s="161"/>
      <c r="I338" s="161"/>
      <c r="J338" s="174">
        <f>BK338</f>
        <v>4816.03</v>
      </c>
      <c r="K338" s="161"/>
      <c r="L338" s="165"/>
      <c r="M338" s="166"/>
      <c r="N338" s="167"/>
      <c r="O338" s="167"/>
      <c r="P338" s="168">
        <f>SUM(P339:P361)</f>
        <v>8.8035499999999995</v>
      </c>
      <c r="Q338" s="167"/>
      <c r="R338" s="168">
        <f>SUM(R339:R361)</f>
        <v>0</v>
      </c>
      <c r="S338" s="167"/>
      <c r="T338" s="169">
        <f>SUM(T339:T361)</f>
        <v>2.9849500000000004</v>
      </c>
      <c r="AR338" s="170" t="s">
        <v>80</v>
      </c>
      <c r="AT338" s="171" t="s">
        <v>71</v>
      </c>
      <c r="AU338" s="171" t="s">
        <v>80</v>
      </c>
      <c r="AY338" s="170" t="s">
        <v>142</v>
      </c>
      <c r="BK338" s="172">
        <f>SUM(BK339:BK361)</f>
        <v>4816.03</v>
      </c>
    </row>
    <row r="339" spans="1:65" s="2" customFormat="1" ht="16.5" customHeight="1">
      <c r="A339" s="31"/>
      <c r="B339" s="32"/>
      <c r="C339" s="175" t="s">
        <v>692</v>
      </c>
      <c r="D339" s="175" t="s">
        <v>144</v>
      </c>
      <c r="E339" s="176" t="s">
        <v>693</v>
      </c>
      <c r="F339" s="177" t="s">
        <v>694</v>
      </c>
      <c r="G339" s="178" t="s">
        <v>436</v>
      </c>
      <c r="H339" s="179">
        <v>1</v>
      </c>
      <c r="I339" s="180">
        <v>93.5</v>
      </c>
      <c r="J339" s="180">
        <f>ROUND(I339*H339,2)</f>
        <v>93.5</v>
      </c>
      <c r="K339" s="177" t="s">
        <v>148</v>
      </c>
      <c r="L339" s="36"/>
      <c r="M339" s="181" t="s">
        <v>26</v>
      </c>
      <c r="N339" s="182" t="s">
        <v>45</v>
      </c>
      <c r="O339" s="183">
        <v>0.32</v>
      </c>
      <c r="P339" s="183">
        <f>O339*H339</f>
        <v>0.32</v>
      </c>
      <c r="Q339" s="183">
        <v>0</v>
      </c>
      <c r="R339" s="183">
        <f>Q339*H339</f>
        <v>0</v>
      </c>
      <c r="S339" s="183">
        <v>0</v>
      </c>
      <c r="T339" s="184">
        <f>S339*H339</f>
        <v>0</v>
      </c>
      <c r="U339" s="31"/>
      <c r="V339" s="31"/>
      <c r="W339" s="31"/>
      <c r="X339" s="31"/>
      <c r="Y339" s="31"/>
      <c r="Z339" s="31"/>
      <c r="AA339" s="31"/>
      <c r="AB339" s="31"/>
      <c r="AC339" s="31"/>
      <c r="AD339" s="31"/>
      <c r="AE339" s="31"/>
      <c r="AR339" s="185" t="s">
        <v>149</v>
      </c>
      <c r="AT339" s="185" t="s">
        <v>144</v>
      </c>
      <c r="AU339" s="185" t="s">
        <v>82</v>
      </c>
      <c r="AY339" s="17" t="s">
        <v>142</v>
      </c>
      <c r="BE339" s="186">
        <f>IF(N339="základní",J339,0)</f>
        <v>0</v>
      </c>
      <c r="BF339" s="186">
        <f>IF(N339="snížená",J339,0)</f>
        <v>0</v>
      </c>
      <c r="BG339" s="186">
        <f>IF(N339="zákl. přenesená",J339,0)</f>
        <v>93.5</v>
      </c>
      <c r="BH339" s="186">
        <f>IF(N339="sníž. přenesená",J339,0)</f>
        <v>0</v>
      </c>
      <c r="BI339" s="186">
        <f>IF(N339="nulová",J339,0)</f>
        <v>0</v>
      </c>
      <c r="BJ339" s="17" t="s">
        <v>149</v>
      </c>
      <c r="BK339" s="186">
        <f>ROUND(I339*H339,2)</f>
        <v>93.5</v>
      </c>
      <c r="BL339" s="17" t="s">
        <v>149</v>
      </c>
      <c r="BM339" s="185" t="s">
        <v>695</v>
      </c>
    </row>
    <row r="340" spans="1:65" s="2" customFormat="1" ht="10.199999999999999">
      <c r="A340" s="31"/>
      <c r="B340" s="32"/>
      <c r="C340" s="33"/>
      <c r="D340" s="187" t="s">
        <v>151</v>
      </c>
      <c r="E340" s="33"/>
      <c r="F340" s="188" t="s">
        <v>696</v>
      </c>
      <c r="G340" s="33"/>
      <c r="H340" s="33"/>
      <c r="I340" s="33"/>
      <c r="J340" s="33"/>
      <c r="K340" s="33"/>
      <c r="L340" s="36"/>
      <c r="M340" s="189"/>
      <c r="N340" s="190"/>
      <c r="O340" s="62"/>
      <c r="P340" s="62"/>
      <c r="Q340" s="62"/>
      <c r="R340" s="62"/>
      <c r="S340" s="62"/>
      <c r="T340" s="63"/>
      <c r="U340" s="31"/>
      <c r="V340" s="31"/>
      <c r="W340" s="31"/>
      <c r="X340" s="31"/>
      <c r="Y340" s="31"/>
      <c r="Z340" s="31"/>
      <c r="AA340" s="31"/>
      <c r="AB340" s="31"/>
      <c r="AC340" s="31"/>
      <c r="AD340" s="31"/>
      <c r="AE340" s="31"/>
      <c r="AT340" s="17" t="s">
        <v>151</v>
      </c>
      <c r="AU340" s="17" t="s">
        <v>82</v>
      </c>
    </row>
    <row r="341" spans="1:65" s="13" customFormat="1" ht="10.199999999999999">
      <c r="B341" s="191"/>
      <c r="C341" s="192"/>
      <c r="D341" s="187" t="s">
        <v>153</v>
      </c>
      <c r="E341" s="193" t="s">
        <v>26</v>
      </c>
      <c r="F341" s="194" t="s">
        <v>697</v>
      </c>
      <c r="G341" s="192"/>
      <c r="H341" s="193" t="s">
        <v>26</v>
      </c>
      <c r="I341" s="192"/>
      <c r="J341" s="192"/>
      <c r="K341" s="192"/>
      <c r="L341" s="195"/>
      <c r="M341" s="196"/>
      <c r="N341" s="197"/>
      <c r="O341" s="197"/>
      <c r="P341" s="197"/>
      <c r="Q341" s="197"/>
      <c r="R341" s="197"/>
      <c r="S341" s="197"/>
      <c r="T341" s="198"/>
      <c r="AT341" s="199" t="s">
        <v>153</v>
      </c>
      <c r="AU341" s="199" t="s">
        <v>82</v>
      </c>
      <c r="AV341" s="13" t="s">
        <v>80</v>
      </c>
      <c r="AW341" s="13" t="s">
        <v>33</v>
      </c>
      <c r="AX341" s="13" t="s">
        <v>72</v>
      </c>
      <c r="AY341" s="199" t="s">
        <v>142</v>
      </c>
    </row>
    <row r="342" spans="1:65" s="14" customFormat="1" ht="10.199999999999999">
      <c r="B342" s="200"/>
      <c r="C342" s="201"/>
      <c r="D342" s="187" t="s">
        <v>153</v>
      </c>
      <c r="E342" s="202" t="s">
        <v>26</v>
      </c>
      <c r="F342" s="203" t="s">
        <v>80</v>
      </c>
      <c r="G342" s="201"/>
      <c r="H342" s="204">
        <v>1</v>
      </c>
      <c r="I342" s="201"/>
      <c r="J342" s="201"/>
      <c r="K342" s="201"/>
      <c r="L342" s="205"/>
      <c r="M342" s="206"/>
      <c r="N342" s="207"/>
      <c r="O342" s="207"/>
      <c r="P342" s="207"/>
      <c r="Q342" s="207"/>
      <c r="R342" s="207"/>
      <c r="S342" s="207"/>
      <c r="T342" s="208"/>
      <c r="AT342" s="209" t="s">
        <v>153</v>
      </c>
      <c r="AU342" s="209" t="s">
        <v>82</v>
      </c>
      <c r="AV342" s="14" t="s">
        <v>82</v>
      </c>
      <c r="AW342" s="14" t="s">
        <v>33</v>
      </c>
      <c r="AX342" s="14" t="s">
        <v>80</v>
      </c>
      <c r="AY342" s="209" t="s">
        <v>142</v>
      </c>
    </row>
    <row r="343" spans="1:65" s="2" customFormat="1" ht="16.5" customHeight="1">
      <c r="A343" s="31"/>
      <c r="B343" s="32"/>
      <c r="C343" s="175" t="s">
        <v>698</v>
      </c>
      <c r="D343" s="175" t="s">
        <v>144</v>
      </c>
      <c r="E343" s="176" t="s">
        <v>699</v>
      </c>
      <c r="F343" s="177" t="s">
        <v>700</v>
      </c>
      <c r="G343" s="178" t="s">
        <v>436</v>
      </c>
      <c r="H343" s="179">
        <v>1</v>
      </c>
      <c r="I343" s="180">
        <v>143</v>
      </c>
      <c r="J343" s="180">
        <f>ROUND(I343*H343,2)</f>
        <v>143</v>
      </c>
      <c r="K343" s="177" t="s">
        <v>148</v>
      </c>
      <c r="L343" s="36"/>
      <c r="M343" s="181" t="s">
        <v>26</v>
      </c>
      <c r="N343" s="182" t="s">
        <v>45</v>
      </c>
      <c r="O343" s="183">
        <v>0.49</v>
      </c>
      <c r="P343" s="183">
        <f>O343*H343</f>
        <v>0.49</v>
      </c>
      <c r="Q343" s="183">
        <v>0</v>
      </c>
      <c r="R343" s="183">
        <f>Q343*H343</f>
        <v>0</v>
      </c>
      <c r="S343" s="183">
        <v>0</v>
      </c>
      <c r="T343" s="184">
        <f>S343*H343</f>
        <v>0</v>
      </c>
      <c r="U343" s="31"/>
      <c r="V343" s="31"/>
      <c r="W343" s="31"/>
      <c r="X343" s="31"/>
      <c r="Y343" s="31"/>
      <c r="Z343" s="31"/>
      <c r="AA343" s="31"/>
      <c r="AB343" s="31"/>
      <c r="AC343" s="31"/>
      <c r="AD343" s="31"/>
      <c r="AE343" s="31"/>
      <c r="AR343" s="185" t="s">
        <v>149</v>
      </c>
      <c r="AT343" s="185" t="s">
        <v>144</v>
      </c>
      <c r="AU343" s="185" t="s">
        <v>82</v>
      </c>
      <c r="AY343" s="17" t="s">
        <v>142</v>
      </c>
      <c r="BE343" s="186">
        <f>IF(N343="základní",J343,0)</f>
        <v>0</v>
      </c>
      <c r="BF343" s="186">
        <f>IF(N343="snížená",J343,0)</f>
        <v>0</v>
      </c>
      <c r="BG343" s="186">
        <f>IF(N343="zákl. přenesená",J343,0)</f>
        <v>143</v>
      </c>
      <c r="BH343" s="186">
        <f>IF(N343="sníž. přenesená",J343,0)</f>
        <v>0</v>
      </c>
      <c r="BI343" s="186">
        <f>IF(N343="nulová",J343,0)</f>
        <v>0</v>
      </c>
      <c r="BJ343" s="17" t="s">
        <v>149</v>
      </c>
      <c r="BK343" s="186">
        <f>ROUND(I343*H343,2)</f>
        <v>143</v>
      </c>
      <c r="BL343" s="17" t="s">
        <v>149</v>
      </c>
      <c r="BM343" s="185" t="s">
        <v>701</v>
      </c>
    </row>
    <row r="344" spans="1:65" s="2" customFormat="1" ht="10.199999999999999">
      <c r="A344" s="31"/>
      <c r="B344" s="32"/>
      <c r="C344" s="33"/>
      <c r="D344" s="187" t="s">
        <v>151</v>
      </c>
      <c r="E344" s="33"/>
      <c r="F344" s="188" t="s">
        <v>702</v>
      </c>
      <c r="G344" s="33"/>
      <c r="H344" s="33"/>
      <c r="I344" s="33"/>
      <c r="J344" s="33"/>
      <c r="K344" s="33"/>
      <c r="L344" s="36"/>
      <c r="M344" s="189"/>
      <c r="N344" s="190"/>
      <c r="O344" s="62"/>
      <c r="P344" s="62"/>
      <c r="Q344" s="62"/>
      <c r="R344" s="62"/>
      <c r="S344" s="62"/>
      <c r="T344" s="63"/>
      <c r="U344" s="31"/>
      <c r="V344" s="31"/>
      <c r="W344" s="31"/>
      <c r="X344" s="31"/>
      <c r="Y344" s="31"/>
      <c r="Z344" s="31"/>
      <c r="AA344" s="31"/>
      <c r="AB344" s="31"/>
      <c r="AC344" s="31"/>
      <c r="AD344" s="31"/>
      <c r="AE344" s="31"/>
      <c r="AT344" s="17" t="s">
        <v>151</v>
      </c>
      <c r="AU344" s="17" t="s">
        <v>82</v>
      </c>
    </row>
    <row r="345" spans="1:65" s="13" customFormat="1" ht="10.199999999999999">
      <c r="B345" s="191"/>
      <c r="C345" s="192"/>
      <c r="D345" s="187" t="s">
        <v>153</v>
      </c>
      <c r="E345" s="193" t="s">
        <v>26</v>
      </c>
      <c r="F345" s="194" t="s">
        <v>703</v>
      </c>
      <c r="G345" s="192"/>
      <c r="H345" s="193" t="s">
        <v>26</v>
      </c>
      <c r="I345" s="192"/>
      <c r="J345" s="192"/>
      <c r="K345" s="192"/>
      <c r="L345" s="195"/>
      <c r="M345" s="196"/>
      <c r="N345" s="197"/>
      <c r="O345" s="197"/>
      <c r="P345" s="197"/>
      <c r="Q345" s="197"/>
      <c r="R345" s="197"/>
      <c r="S345" s="197"/>
      <c r="T345" s="198"/>
      <c r="AT345" s="199" t="s">
        <v>153</v>
      </c>
      <c r="AU345" s="199" t="s">
        <v>82</v>
      </c>
      <c r="AV345" s="13" t="s">
        <v>80</v>
      </c>
      <c r="AW345" s="13" t="s">
        <v>33</v>
      </c>
      <c r="AX345" s="13" t="s">
        <v>72</v>
      </c>
      <c r="AY345" s="199" t="s">
        <v>142</v>
      </c>
    </row>
    <row r="346" spans="1:65" s="14" customFormat="1" ht="10.199999999999999">
      <c r="B346" s="200"/>
      <c r="C346" s="201"/>
      <c r="D346" s="187" t="s">
        <v>153</v>
      </c>
      <c r="E346" s="202" t="s">
        <v>26</v>
      </c>
      <c r="F346" s="203" t="s">
        <v>80</v>
      </c>
      <c r="G346" s="201"/>
      <c r="H346" s="204">
        <v>1</v>
      </c>
      <c r="I346" s="201"/>
      <c r="J346" s="201"/>
      <c r="K346" s="201"/>
      <c r="L346" s="205"/>
      <c r="M346" s="206"/>
      <c r="N346" s="207"/>
      <c r="O346" s="207"/>
      <c r="P346" s="207"/>
      <c r="Q346" s="207"/>
      <c r="R346" s="207"/>
      <c r="S346" s="207"/>
      <c r="T346" s="208"/>
      <c r="AT346" s="209" t="s">
        <v>153</v>
      </c>
      <c r="AU346" s="209" t="s">
        <v>82</v>
      </c>
      <c r="AV346" s="14" t="s">
        <v>82</v>
      </c>
      <c r="AW346" s="14" t="s">
        <v>33</v>
      </c>
      <c r="AX346" s="14" t="s">
        <v>80</v>
      </c>
      <c r="AY346" s="209" t="s">
        <v>142</v>
      </c>
    </row>
    <row r="347" spans="1:65" s="2" customFormat="1" ht="16.5" customHeight="1">
      <c r="A347" s="31"/>
      <c r="B347" s="32"/>
      <c r="C347" s="175" t="s">
        <v>704</v>
      </c>
      <c r="D347" s="175" t="s">
        <v>144</v>
      </c>
      <c r="E347" s="176" t="s">
        <v>705</v>
      </c>
      <c r="F347" s="177" t="s">
        <v>706</v>
      </c>
      <c r="G347" s="178" t="s">
        <v>387</v>
      </c>
      <c r="H347" s="179">
        <v>8.75</v>
      </c>
      <c r="I347" s="180">
        <v>242</v>
      </c>
      <c r="J347" s="180">
        <f>ROUND(I347*H347,2)</f>
        <v>2117.5</v>
      </c>
      <c r="K347" s="177" t="s">
        <v>148</v>
      </c>
      <c r="L347" s="36"/>
      <c r="M347" s="181" t="s">
        <v>26</v>
      </c>
      <c r="N347" s="182" t="s">
        <v>45</v>
      </c>
      <c r="O347" s="183">
        <v>0.20499999999999999</v>
      </c>
      <c r="P347" s="183">
        <f>O347*H347</f>
        <v>1.79375</v>
      </c>
      <c r="Q347" s="183">
        <v>0</v>
      </c>
      <c r="R347" s="183">
        <f>Q347*H347</f>
        <v>0</v>
      </c>
      <c r="S347" s="183">
        <v>0.32</v>
      </c>
      <c r="T347" s="184">
        <f>S347*H347</f>
        <v>2.8000000000000003</v>
      </c>
      <c r="U347" s="31"/>
      <c r="V347" s="31"/>
      <c r="W347" s="31"/>
      <c r="X347" s="31"/>
      <c r="Y347" s="31"/>
      <c r="Z347" s="31"/>
      <c r="AA347" s="31"/>
      <c r="AB347" s="31"/>
      <c r="AC347" s="31"/>
      <c r="AD347" s="31"/>
      <c r="AE347" s="31"/>
      <c r="AR347" s="185" t="s">
        <v>149</v>
      </c>
      <c r="AT347" s="185" t="s">
        <v>144</v>
      </c>
      <c r="AU347" s="185" t="s">
        <v>82</v>
      </c>
      <c r="AY347" s="17" t="s">
        <v>142</v>
      </c>
      <c r="BE347" s="186">
        <f>IF(N347="základní",J347,0)</f>
        <v>0</v>
      </c>
      <c r="BF347" s="186">
        <f>IF(N347="snížená",J347,0)</f>
        <v>0</v>
      </c>
      <c r="BG347" s="186">
        <f>IF(N347="zákl. přenesená",J347,0)</f>
        <v>2117.5</v>
      </c>
      <c r="BH347" s="186">
        <f>IF(N347="sníž. přenesená",J347,0)</f>
        <v>0</v>
      </c>
      <c r="BI347" s="186">
        <f>IF(N347="nulová",J347,0)</f>
        <v>0</v>
      </c>
      <c r="BJ347" s="17" t="s">
        <v>149</v>
      </c>
      <c r="BK347" s="186">
        <f>ROUND(I347*H347,2)</f>
        <v>2117.5</v>
      </c>
      <c r="BL347" s="17" t="s">
        <v>149</v>
      </c>
      <c r="BM347" s="185" t="s">
        <v>707</v>
      </c>
    </row>
    <row r="348" spans="1:65" s="2" customFormat="1" ht="10.199999999999999">
      <c r="A348" s="31"/>
      <c r="B348" s="32"/>
      <c r="C348" s="33"/>
      <c r="D348" s="187" t="s">
        <v>151</v>
      </c>
      <c r="E348" s="33"/>
      <c r="F348" s="188" t="s">
        <v>708</v>
      </c>
      <c r="G348" s="33"/>
      <c r="H348" s="33"/>
      <c r="I348" s="33"/>
      <c r="J348" s="33"/>
      <c r="K348" s="33"/>
      <c r="L348" s="36"/>
      <c r="M348" s="189"/>
      <c r="N348" s="190"/>
      <c r="O348" s="62"/>
      <c r="P348" s="62"/>
      <c r="Q348" s="62"/>
      <c r="R348" s="62"/>
      <c r="S348" s="62"/>
      <c r="T348" s="63"/>
      <c r="U348" s="31"/>
      <c r="V348" s="31"/>
      <c r="W348" s="31"/>
      <c r="X348" s="31"/>
      <c r="Y348" s="31"/>
      <c r="Z348" s="31"/>
      <c r="AA348" s="31"/>
      <c r="AB348" s="31"/>
      <c r="AC348" s="31"/>
      <c r="AD348" s="31"/>
      <c r="AE348" s="31"/>
      <c r="AT348" s="17" t="s">
        <v>151</v>
      </c>
      <c r="AU348" s="17" t="s">
        <v>82</v>
      </c>
    </row>
    <row r="349" spans="1:65" s="13" customFormat="1" ht="10.199999999999999">
      <c r="B349" s="191"/>
      <c r="C349" s="192"/>
      <c r="D349" s="187" t="s">
        <v>153</v>
      </c>
      <c r="E349" s="193" t="s">
        <v>26</v>
      </c>
      <c r="F349" s="194" t="s">
        <v>709</v>
      </c>
      <c r="G349" s="192"/>
      <c r="H349" s="193" t="s">
        <v>26</v>
      </c>
      <c r="I349" s="192"/>
      <c r="J349" s="192"/>
      <c r="K349" s="192"/>
      <c r="L349" s="195"/>
      <c r="M349" s="196"/>
      <c r="N349" s="197"/>
      <c r="O349" s="197"/>
      <c r="P349" s="197"/>
      <c r="Q349" s="197"/>
      <c r="R349" s="197"/>
      <c r="S349" s="197"/>
      <c r="T349" s="198"/>
      <c r="AT349" s="199" t="s">
        <v>153</v>
      </c>
      <c r="AU349" s="199" t="s">
        <v>82</v>
      </c>
      <c r="AV349" s="13" t="s">
        <v>80</v>
      </c>
      <c r="AW349" s="13" t="s">
        <v>33</v>
      </c>
      <c r="AX349" s="13" t="s">
        <v>72</v>
      </c>
      <c r="AY349" s="199" t="s">
        <v>142</v>
      </c>
    </row>
    <row r="350" spans="1:65" s="14" customFormat="1" ht="10.199999999999999">
      <c r="B350" s="200"/>
      <c r="C350" s="201"/>
      <c r="D350" s="187" t="s">
        <v>153</v>
      </c>
      <c r="E350" s="202" t="s">
        <v>26</v>
      </c>
      <c r="F350" s="203" t="s">
        <v>710</v>
      </c>
      <c r="G350" s="201"/>
      <c r="H350" s="204">
        <v>4.0999999999999996</v>
      </c>
      <c r="I350" s="201"/>
      <c r="J350" s="201"/>
      <c r="K350" s="201"/>
      <c r="L350" s="205"/>
      <c r="M350" s="206"/>
      <c r="N350" s="207"/>
      <c r="O350" s="207"/>
      <c r="P350" s="207"/>
      <c r="Q350" s="207"/>
      <c r="R350" s="207"/>
      <c r="S350" s="207"/>
      <c r="T350" s="208"/>
      <c r="AT350" s="209" t="s">
        <v>153</v>
      </c>
      <c r="AU350" s="209" t="s">
        <v>82</v>
      </c>
      <c r="AV350" s="14" t="s">
        <v>82</v>
      </c>
      <c r="AW350" s="14" t="s">
        <v>33</v>
      </c>
      <c r="AX350" s="14" t="s">
        <v>72</v>
      </c>
      <c r="AY350" s="209" t="s">
        <v>142</v>
      </c>
    </row>
    <row r="351" spans="1:65" s="13" customFormat="1" ht="10.199999999999999">
      <c r="B351" s="191"/>
      <c r="C351" s="192"/>
      <c r="D351" s="187" t="s">
        <v>153</v>
      </c>
      <c r="E351" s="193" t="s">
        <v>26</v>
      </c>
      <c r="F351" s="194" t="s">
        <v>711</v>
      </c>
      <c r="G351" s="192"/>
      <c r="H351" s="193" t="s">
        <v>26</v>
      </c>
      <c r="I351" s="192"/>
      <c r="J351" s="192"/>
      <c r="K351" s="192"/>
      <c r="L351" s="195"/>
      <c r="M351" s="196"/>
      <c r="N351" s="197"/>
      <c r="O351" s="197"/>
      <c r="P351" s="197"/>
      <c r="Q351" s="197"/>
      <c r="R351" s="197"/>
      <c r="S351" s="197"/>
      <c r="T351" s="198"/>
      <c r="AT351" s="199" t="s">
        <v>153</v>
      </c>
      <c r="AU351" s="199" t="s">
        <v>82</v>
      </c>
      <c r="AV351" s="13" t="s">
        <v>80</v>
      </c>
      <c r="AW351" s="13" t="s">
        <v>33</v>
      </c>
      <c r="AX351" s="13" t="s">
        <v>72</v>
      </c>
      <c r="AY351" s="199" t="s">
        <v>142</v>
      </c>
    </row>
    <row r="352" spans="1:65" s="14" customFormat="1" ht="10.199999999999999">
      <c r="B352" s="200"/>
      <c r="C352" s="201"/>
      <c r="D352" s="187" t="s">
        <v>153</v>
      </c>
      <c r="E352" s="202" t="s">
        <v>26</v>
      </c>
      <c r="F352" s="203" t="s">
        <v>712</v>
      </c>
      <c r="G352" s="201"/>
      <c r="H352" s="204">
        <v>4.6500000000000004</v>
      </c>
      <c r="I352" s="201"/>
      <c r="J352" s="201"/>
      <c r="K352" s="201"/>
      <c r="L352" s="205"/>
      <c r="M352" s="206"/>
      <c r="N352" s="207"/>
      <c r="O352" s="207"/>
      <c r="P352" s="207"/>
      <c r="Q352" s="207"/>
      <c r="R352" s="207"/>
      <c r="S352" s="207"/>
      <c r="T352" s="208"/>
      <c r="AT352" s="209" t="s">
        <v>153</v>
      </c>
      <c r="AU352" s="209" t="s">
        <v>82</v>
      </c>
      <c r="AV352" s="14" t="s">
        <v>82</v>
      </c>
      <c r="AW352" s="14" t="s">
        <v>33</v>
      </c>
      <c r="AX352" s="14" t="s">
        <v>72</v>
      </c>
      <c r="AY352" s="209" t="s">
        <v>142</v>
      </c>
    </row>
    <row r="353" spans="1:65" s="15" customFormat="1" ht="10.199999999999999">
      <c r="B353" s="210"/>
      <c r="C353" s="211"/>
      <c r="D353" s="187" t="s">
        <v>153</v>
      </c>
      <c r="E353" s="212" t="s">
        <v>26</v>
      </c>
      <c r="F353" s="213" t="s">
        <v>177</v>
      </c>
      <c r="G353" s="211"/>
      <c r="H353" s="214">
        <v>8.75</v>
      </c>
      <c r="I353" s="211"/>
      <c r="J353" s="211"/>
      <c r="K353" s="211"/>
      <c r="L353" s="215"/>
      <c r="M353" s="216"/>
      <c r="N353" s="217"/>
      <c r="O353" s="217"/>
      <c r="P353" s="217"/>
      <c r="Q353" s="217"/>
      <c r="R353" s="217"/>
      <c r="S353" s="217"/>
      <c r="T353" s="218"/>
      <c r="AT353" s="219" t="s">
        <v>153</v>
      </c>
      <c r="AU353" s="219" t="s">
        <v>82</v>
      </c>
      <c r="AV353" s="15" t="s">
        <v>149</v>
      </c>
      <c r="AW353" s="15" t="s">
        <v>33</v>
      </c>
      <c r="AX353" s="15" t="s">
        <v>80</v>
      </c>
      <c r="AY353" s="219" t="s">
        <v>142</v>
      </c>
    </row>
    <row r="354" spans="1:65" s="2" customFormat="1" ht="16.5" customHeight="1">
      <c r="A354" s="31"/>
      <c r="B354" s="32"/>
      <c r="C354" s="175" t="s">
        <v>713</v>
      </c>
      <c r="D354" s="175" t="s">
        <v>144</v>
      </c>
      <c r="E354" s="176" t="s">
        <v>714</v>
      </c>
      <c r="F354" s="177" t="s">
        <v>715</v>
      </c>
      <c r="G354" s="178" t="s">
        <v>436</v>
      </c>
      <c r="H354" s="179">
        <v>2</v>
      </c>
      <c r="I354" s="180">
        <v>797</v>
      </c>
      <c r="J354" s="180">
        <f>ROUND(I354*H354,2)</f>
        <v>1594</v>
      </c>
      <c r="K354" s="177" t="s">
        <v>148</v>
      </c>
      <c r="L354" s="36"/>
      <c r="M354" s="181" t="s">
        <v>26</v>
      </c>
      <c r="N354" s="182" t="s">
        <v>45</v>
      </c>
      <c r="O354" s="183">
        <v>2.73</v>
      </c>
      <c r="P354" s="183">
        <f>O354*H354</f>
        <v>5.46</v>
      </c>
      <c r="Q354" s="183">
        <v>0</v>
      </c>
      <c r="R354" s="183">
        <f>Q354*H354</f>
        <v>0</v>
      </c>
      <c r="S354" s="183">
        <v>0</v>
      </c>
      <c r="T354" s="184">
        <f>S354*H354</f>
        <v>0</v>
      </c>
      <c r="U354" s="31"/>
      <c r="V354" s="31"/>
      <c r="W354" s="31"/>
      <c r="X354" s="31"/>
      <c r="Y354" s="31"/>
      <c r="Z354" s="31"/>
      <c r="AA354" s="31"/>
      <c r="AB354" s="31"/>
      <c r="AC354" s="31"/>
      <c r="AD354" s="31"/>
      <c r="AE354" s="31"/>
      <c r="AR354" s="185" t="s">
        <v>149</v>
      </c>
      <c r="AT354" s="185" t="s">
        <v>144</v>
      </c>
      <c r="AU354" s="185" t="s">
        <v>82</v>
      </c>
      <c r="AY354" s="17" t="s">
        <v>142</v>
      </c>
      <c r="BE354" s="186">
        <f>IF(N354="základní",J354,0)</f>
        <v>0</v>
      </c>
      <c r="BF354" s="186">
        <f>IF(N354="snížená",J354,0)</f>
        <v>0</v>
      </c>
      <c r="BG354" s="186">
        <f>IF(N354="zákl. přenesená",J354,0)</f>
        <v>1594</v>
      </c>
      <c r="BH354" s="186">
        <f>IF(N354="sníž. přenesená",J354,0)</f>
        <v>0</v>
      </c>
      <c r="BI354" s="186">
        <f>IF(N354="nulová",J354,0)</f>
        <v>0</v>
      </c>
      <c r="BJ354" s="17" t="s">
        <v>149</v>
      </c>
      <c r="BK354" s="186">
        <f>ROUND(I354*H354,2)</f>
        <v>1594</v>
      </c>
      <c r="BL354" s="17" t="s">
        <v>149</v>
      </c>
      <c r="BM354" s="185" t="s">
        <v>716</v>
      </c>
    </row>
    <row r="355" spans="1:65" s="2" customFormat="1" ht="10.199999999999999">
      <c r="A355" s="31"/>
      <c r="B355" s="32"/>
      <c r="C355" s="33"/>
      <c r="D355" s="187" t="s">
        <v>151</v>
      </c>
      <c r="E355" s="33"/>
      <c r="F355" s="188" t="s">
        <v>717</v>
      </c>
      <c r="G355" s="33"/>
      <c r="H355" s="33"/>
      <c r="I355" s="33"/>
      <c r="J355" s="33"/>
      <c r="K355" s="33"/>
      <c r="L355" s="36"/>
      <c r="M355" s="189"/>
      <c r="N355" s="190"/>
      <c r="O355" s="62"/>
      <c r="P355" s="62"/>
      <c r="Q355" s="62"/>
      <c r="R355" s="62"/>
      <c r="S355" s="62"/>
      <c r="T355" s="63"/>
      <c r="U355" s="31"/>
      <c r="V355" s="31"/>
      <c r="W355" s="31"/>
      <c r="X355" s="31"/>
      <c r="Y355" s="31"/>
      <c r="Z355" s="31"/>
      <c r="AA355" s="31"/>
      <c r="AB355" s="31"/>
      <c r="AC355" s="31"/>
      <c r="AD355" s="31"/>
      <c r="AE355" s="31"/>
      <c r="AT355" s="17" t="s">
        <v>151</v>
      </c>
      <c r="AU355" s="17" t="s">
        <v>82</v>
      </c>
    </row>
    <row r="356" spans="1:65" s="13" customFormat="1" ht="10.199999999999999">
      <c r="B356" s="191"/>
      <c r="C356" s="192"/>
      <c r="D356" s="187" t="s">
        <v>153</v>
      </c>
      <c r="E356" s="193" t="s">
        <v>26</v>
      </c>
      <c r="F356" s="194" t="s">
        <v>718</v>
      </c>
      <c r="G356" s="192"/>
      <c r="H356" s="193" t="s">
        <v>26</v>
      </c>
      <c r="I356" s="192"/>
      <c r="J356" s="192"/>
      <c r="K356" s="192"/>
      <c r="L356" s="195"/>
      <c r="M356" s="196"/>
      <c r="N356" s="197"/>
      <c r="O356" s="197"/>
      <c r="P356" s="197"/>
      <c r="Q356" s="197"/>
      <c r="R356" s="197"/>
      <c r="S356" s="197"/>
      <c r="T356" s="198"/>
      <c r="AT356" s="199" t="s">
        <v>153</v>
      </c>
      <c r="AU356" s="199" t="s">
        <v>82</v>
      </c>
      <c r="AV356" s="13" t="s">
        <v>80</v>
      </c>
      <c r="AW356" s="13" t="s">
        <v>33</v>
      </c>
      <c r="AX356" s="13" t="s">
        <v>72</v>
      </c>
      <c r="AY356" s="199" t="s">
        <v>142</v>
      </c>
    </row>
    <row r="357" spans="1:65" s="14" customFormat="1" ht="10.199999999999999">
      <c r="B357" s="200"/>
      <c r="C357" s="201"/>
      <c r="D357" s="187" t="s">
        <v>153</v>
      </c>
      <c r="E357" s="202" t="s">
        <v>26</v>
      </c>
      <c r="F357" s="203" t="s">
        <v>82</v>
      </c>
      <c r="G357" s="201"/>
      <c r="H357" s="204">
        <v>2</v>
      </c>
      <c r="I357" s="201"/>
      <c r="J357" s="201"/>
      <c r="K357" s="201"/>
      <c r="L357" s="205"/>
      <c r="M357" s="206"/>
      <c r="N357" s="207"/>
      <c r="O357" s="207"/>
      <c r="P357" s="207"/>
      <c r="Q357" s="207"/>
      <c r="R357" s="207"/>
      <c r="S357" s="207"/>
      <c r="T357" s="208"/>
      <c r="AT357" s="209" t="s">
        <v>153</v>
      </c>
      <c r="AU357" s="209" t="s">
        <v>82</v>
      </c>
      <c r="AV357" s="14" t="s">
        <v>82</v>
      </c>
      <c r="AW357" s="14" t="s">
        <v>33</v>
      </c>
      <c r="AX357" s="14" t="s">
        <v>80</v>
      </c>
      <c r="AY357" s="209" t="s">
        <v>142</v>
      </c>
    </row>
    <row r="358" spans="1:65" s="2" customFormat="1" ht="16.5" customHeight="1">
      <c r="A358" s="31"/>
      <c r="B358" s="32"/>
      <c r="C358" s="175" t="s">
        <v>719</v>
      </c>
      <c r="D358" s="175" t="s">
        <v>144</v>
      </c>
      <c r="E358" s="176" t="s">
        <v>720</v>
      </c>
      <c r="F358" s="177" t="s">
        <v>721</v>
      </c>
      <c r="G358" s="178" t="s">
        <v>387</v>
      </c>
      <c r="H358" s="179">
        <v>12.33</v>
      </c>
      <c r="I358" s="180">
        <v>70.400000000000006</v>
      </c>
      <c r="J358" s="180">
        <f>ROUND(I358*H358,2)</f>
        <v>868.03</v>
      </c>
      <c r="K358" s="177" t="s">
        <v>148</v>
      </c>
      <c r="L358" s="36"/>
      <c r="M358" s="181" t="s">
        <v>26</v>
      </c>
      <c r="N358" s="182" t="s">
        <v>45</v>
      </c>
      <c r="O358" s="183">
        <v>0.06</v>
      </c>
      <c r="P358" s="183">
        <f>O358*H358</f>
        <v>0.73980000000000001</v>
      </c>
      <c r="Q358" s="183">
        <v>0</v>
      </c>
      <c r="R358" s="183">
        <f>Q358*H358</f>
        <v>0</v>
      </c>
      <c r="S358" s="183">
        <v>1.4999999999999999E-2</v>
      </c>
      <c r="T358" s="184">
        <f>S358*H358</f>
        <v>0.18495</v>
      </c>
      <c r="U358" s="31"/>
      <c r="V358" s="31"/>
      <c r="W358" s="31"/>
      <c r="X358" s="31"/>
      <c r="Y358" s="31"/>
      <c r="Z358" s="31"/>
      <c r="AA358" s="31"/>
      <c r="AB358" s="31"/>
      <c r="AC358" s="31"/>
      <c r="AD358" s="31"/>
      <c r="AE358" s="31"/>
      <c r="AR358" s="185" t="s">
        <v>149</v>
      </c>
      <c r="AT358" s="185" t="s">
        <v>144</v>
      </c>
      <c r="AU358" s="185" t="s">
        <v>82</v>
      </c>
      <c r="AY358" s="17" t="s">
        <v>142</v>
      </c>
      <c r="BE358" s="186">
        <f>IF(N358="základní",J358,0)</f>
        <v>0</v>
      </c>
      <c r="BF358" s="186">
        <f>IF(N358="snížená",J358,0)</f>
        <v>0</v>
      </c>
      <c r="BG358" s="186">
        <f>IF(N358="zákl. přenesená",J358,0)</f>
        <v>868.03</v>
      </c>
      <c r="BH358" s="186">
        <f>IF(N358="sníž. přenesená",J358,0)</f>
        <v>0</v>
      </c>
      <c r="BI358" s="186">
        <f>IF(N358="nulová",J358,0)</f>
        <v>0</v>
      </c>
      <c r="BJ358" s="17" t="s">
        <v>149</v>
      </c>
      <c r="BK358" s="186">
        <f>ROUND(I358*H358,2)</f>
        <v>868.03</v>
      </c>
      <c r="BL358" s="17" t="s">
        <v>149</v>
      </c>
      <c r="BM358" s="185" t="s">
        <v>722</v>
      </c>
    </row>
    <row r="359" spans="1:65" s="2" customFormat="1" ht="10.199999999999999">
      <c r="A359" s="31"/>
      <c r="B359" s="32"/>
      <c r="C359" s="33"/>
      <c r="D359" s="187" t="s">
        <v>151</v>
      </c>
      <c r="E359" s="33"/>
      <c r="F359" s="188" t="s">
        <v>723</v>
      </c>
      <c r="G359" s="33"/>
      <c r="H359" s="33"/>
      <c r="I359" s="33"/>
      <c r="J359" s="33"/>
      <c r="K359" s="33"/>
      <c r="L359" s="36"/>
      <c r="M359" s="189"/>
      <c r="N359" s="190"/>
      <c r="O359" s="62"/>
      <c r="P359" s="62"/>
      <c r="Q359" s="62"/>
      <c r="R359" s="62"/>
      <c r="S359" s="62"/>
      <c r="T359" s="63"/>
      <c r="U359" s="31"/>
      <c r="V359" s="31"/>
      <c r="W359" s="31"/>
      <c r="X359" s="31"/>
      <c r="Y359" s="31"/>
      <c r="Z359" s="31"/>
      <c r="AA359" s="31"/>
      <c r="AB359" s="31"/>
      <c r="AC359" s="31"/>
      <c r="AD359" s="31"/>
      <c r="AE359" s="31"/>
      <c r="AT359" s="17" t="s">
        <v>151</v>
      </c>
      <c r="AU359" s="17" t="s">
        <v>82</v>
      </c>
    </row>
    <row r="360" spans="1:65" s="13" customFormat="1" ht="10.199999999999999">
      <c r="B360" s="191"/>
      <c r="C360" s="192"/>
      <c r="D360" s="187" t="s">
        <v>153</v>
      </c>
      <c r="E360" s="193" t="s">
        <v>26</v>
      </c>
      <c r="F360" s="194" t="s">
        <v>724</v>
      </c>
      <c r="G360" s="192"/>
      <c r="H360" s="193" t="s">
        <v>26</v>
      </c>
      <c r="I360" s="192"/>
      <c r="J360" s="192"/>
      <c r="K360" s="192"/>
      <c r="L360" s="195"/>
      <c r="M360" s="196"/>
      <c r="N360" s="197"/>
      <c r="O360" s="197"/>
      <c r="P360" s="197"/>
      <c r="Q360" s="197"/>
      <c r="R360" s="197"/>
      <c r="S360" s="197"/>
      <c r="T360" s="198"/>
      <c r="AT360" s="199" t="s">
        <v>153</v>
      </c>
      <c r="AU360" s="199" t="s">
        <v>82</v>
      </c>
      <c r="AV360" s="13" t="s">
        <v>80</v>
      </c>
      <c r="AW360" s="13" t="s">
        <v>33</v>
      </c>
      <c r="AX360" s="13" t="s">
        <v>72</v>
      </c>
      <c r="AY360" s="199" t="s">
        <v>142</v>
      </c>
    </row>
    <row r="361" spans="1:65" s="14" customFormat="1" ht="10.199999999999999">
      <c r="B361" s="200"/>
      <c r="C361" s="201"/>
      <c r="D361" s="187" t="s">
        <v>153</v>
      </c>
      <c r="E361" s="202" t="s">
        <v>26</v>
      </c>
      <c r="F361" s="203" t="s">
        <v>725</v>
      </c>
      <c r="G361" s="201"/>
      <c r="H361" s="204">
        <v>12.33</v>
      </c>
      <c r="I361" s="201"/>
      <c r="J361" s="201"/>
      <c r="K361" s="201"/>
      <c r="L361" s="205"/>
      <c r="M361" s="206"/>
      <c r="N361" s="207"/>
      <c r="O361" s="207"/>
      <c r="P361" s="207"/>
      <c r="Q361" s="207"/>
      <c r="R361" s="207"/>
      <c r="S361" s="207"/>
      <c r="T361" s="208"/>
      <c r="AT361" s="209" t="s">
        <v>153</v>
      </c>
      <c r="AU361" s="209" t="s">
        <v>82</v>
      </c>
      <c r="AV361" s="14" t="s">
        <v>82</v>
      </c>
      <c r="AW361" s="14" t="s">
        <v>33</v>
      </c>
      <c r="AX361" s="14" t="s">
        <v>80</v>
      </c>
      <c r="AY361" s="209" t="s">
        <v>142</v>
      </c>
    </row>
    <row r="362" spans="1:65" s="12" customFormat="1" ht="22.8" customHeight="1">
      <c r="B362" s="160"/>
      <c r="C362" s="161"/>
      <c r="D362" s="162" t="s">
        <v>71</v>
      </c>
      <c r="E362" s="173" t="s">
        <v>212</v>
      </c>
      <c r="F362" s="173" t="s">
        <v>410</v>
      </c>
      <c r="G362" s="161"/>
      <c r="H362" s="161"/>
      <c r="I362" s="161"/>
      <c r="J362" s="174">
        <f>BK362</f>
        <v>219326.00999999998</v>
      </c>
      <c r="K362" s="161"/>
      <c r="L362" s="165"/>
      <c r="M362" s="166"/>
      <c r="N362" s="167"/>
      <c r="O362" s="167"/>
      <c r="P362" s="168">
        <f>SUM(P363:P404)</f>
        <v>116.81898199999999</v>
      </c>
      <c r="Q362" s="167"/>
      <c r="R362" s="168">
        <f>SUM(R363:R404)</f>
        <v>72.867235710000003</v>
      </c>
      <c r="S362" s="167"/>
      <c r="T362" s="169">
        <f>SUM(T363:T404)</f>
        <v>0</v>
      </c>
      <c r="AR362" s="170" t="s">
        <v>80</v>
      </c>
      <c r="AT362" s="171" t="s">
        <v>71</v>
      </c>
      <c r="AU362" s="171" t="s">
        <v>80</v>
      </c>
      <c r="AY362" s="170" t="s">
        <v>142</v>
      </c>
      <c r="BK362" s="172">
        <f>SUM(BK363:BK404)</f>
        <v>219326.00999999998</v>
      </c>
    </row>
    <row r="363" spans="1:65" s="2" customFormat="1" ht="16.5" customHeight="1">
      <c r="A363" s="31"/>
      <c r="B363" s="32"/>
      <c r="C363" s="175" t="s">
        <v>726</v>
      </c>
      <c r="D363" s="175" t="s">
        <v>144</v>
      </c>
      <c r="E363" s="176" t="s">
        <v>727</v>
      </c>
      <c r="F363" s="177" t="s">
        <v>728</v>
      </c>
      <c r="G363" s="178" t="s">
        <v>387</v>
      </c>
      <c r="H363" s="179">
        <v>20.8</v>
      </c>
      <c r="I363" s="180">
        <v>72.599999999999994</v>
      </c>
      <c r="J363" s="180">
        <f>ROUND(I363*H363,2)</f>
        <v>1510.08</v>
      </c>
      <c r="K363" s="177" t="s">
        <v>148</v>
      </c>
      <c r="L363" s="36"/>
      <c r="M363" s="181" t="s">
        <v>26</v>
      </c>
      <c r="N363" s="182" t="s">
        <v>45</v>
      </c>
      <c r="O363" s="183">
        <v>0.05</v>
      </c>
      <c r="P363" s="183">
        <f>O363*H363</f>
        <v>1.04</v>
      </c>
      <c r="Q363" s="183">
        <v>4.4999999999999999E-4</v>
      </c>
      <c r="R363" s="183">
        <f>Q363*H363</f>
        <v>9.3600000000000003E-3</v>
      </c>
      <c r="S363" s="183">
        <v>0</v>
      </c>
      <c r="T363" s="184">
        <f>S363*H363</f>
        <v>0</v>
      </c>
      <c r="U363" s="31"/>
      <c r="V363" s="31"/>
      <c r="W363" s="31"/>
      <c r="X363" s="31"/>
      <c r="Y363" s="31"/>
      <c r="Z363" s="31"/>
      <c r="AA363" s="31"/>
      <c r="AB363" s="31"/>
      <c r="AC363" s="31"/>
      <c r="AD363" s="31"/>
      <c r="AE363" s="31"/>
      <c r="AR363" s="185" t="s">
        <v>149</v>
      </c>
      <c r="AT363" s="185" t="s">
        <v>144</v>
      </c>
      <c r="AU363" s="185" t="s">
        <v>82</v>
      </c>
      <c r="AY363" s="17" t="s">
        <v>142</v>
      </c>
      <c r="BE363" s="186">
        <f>IF(N363="základní",J363,0)</f>
        <v>0</v>
      </c>
      <c r="BF363" s="186">
        <f>IF(N363="snížená",J363,0)</f>
        <v>0</v>
      </c>
      <c r="BG363" s="186">
        <f>IF(N363="zákl. přenesená",J363,0)</f>
        <v>1510.08</v>
      </c>
      <c r="BH363" s="186">
        <f>IF(N363="sníž. přenesená",J363,0)</f>
        <v>0</v>
      </c>
      <c r="BI363" s="186">
        <f>IF(N363="nulová",J363,0)</f>
        <v>0</v>
      </c>
      <c r="BJ363" s="17" t="s">
        <v>149</v>
      </c>
      <c r="BK363" s="186">
        <f>ROUND(I363*H363,2)</f>
        <v>1510.08</v>
      </c>
      <c r="BL363" s="17" t="s">
        <v>149</v>
      </c>
      <c r="BM363" s="185" t="s">
        <v>729</v>
      </c>
    </row>
    <row r="364" spans="1:65" s="2" customFormat="1" ht="10.199999999999999">
      <c r="A364" s="31"/>
      <c r="B364" s="32"/>
      <c r="C364" s="33"/>
      <c r="D364" s="187" t="s">
        <v>151</v>
      </c>
      <c r="E364" s="33"/>
      <c r="F364" s="188" t="s">
        <v>730</v>
      </c>
      <c r="G364" s="33"/>
      <c r="H364" s="33"/>
      <c r="I364" s="33"/>
      <c r="J364" s="33"/>
      <c r="K364" s="33"/>
      <c r="L364" s="36"/>
      <c r="M364" s="189"/>
      <c r="N364" s="190"/>
      <c r="O364" s="62"/>
      <c r="P364" s="62"/>
      <c r="Q364" s="62"/>
      <c r="R364" s="62"/>
      <c r="S364" s="62"/>
      <c r="T364" s="63"/>
      <c r="U364" s="31"/>
      <c r="V364" s="31"/>
      <c r="W364" s="31"/>
      <c r="X364" s="31"/>
      <c r="Y364" s="31"/>
      <c r="Z364" s="31"/>
      <c r="AA364" s="31"/>
      <c r="AB364" s="31"/>
      <c r="AC364" s="31"/>
      <c r="AD364" s="31"/>
      <c r="AE364" s="31"/>
      <c r="AT364" s="17" t="s">
        <v>151</v>
      </c>
      <c r="AU364" s="17" t="s">
        <v>82</v>
      </c>
    </row>
    <row r="365" spans="1:65" s="13" customFormat="1" ht="10.199999999999999">
      <c r="B365" s="191"/>
      <c r="C365" s="192"/>
      <c r="D365" s="187" t="s">
        <v>153</v>
      </c>
      <c r="E365" s="193" t="s">
        <v>26</v>
      </c>
      <c r="F365" s="194" t="s">
        <v>731</v>
      </c>
      <c r="G365" s="192"/>
      <c r="H365" s="193" t="s">
        <v>26</v>
      </c>
      <c r="I365" s="192"/>
      <c r="J365" s="192"/>
      <c r="K365" s="192"/>
      <c r="L365" s="195"/>
      <c r="M365" s="196"/>
      <c r="N365" s="197"/>
      <c r="O365" s="197"/>
      <c r="P365" s="197"/>
      <c r="Q365" s="197"/>
      <c r="R365" s="197"/>
      <c r="S365" s="197"/>
      <c r="T365" s="198"/>
      <c r="AT365" s="199" t="s">
        <v>153</v>
      </c>
      <c r="AU365" s="199" t="s">
        <v>82</v>
      </c>
      <c r="AV365" s="13" t="s">
        <v>80</v>
      </c>
      <c r="AW365" s="13" t="s">
        <v>33</v>
      </c>
      <c r="AX365" s="13" t="s">
        <v>72</v>
      </c>
      <c r="AY365" s="199" t="s">
        <v>142</v>
      </c>
    </row>
    <row r="366" spans="1:65" s="14" customFormat="1" ht="10.199999999999999">
      <c r="B366" s="200"/>
      <c r="C366" s="201"/>
      <c r="D366" s="187" t="s">
        <v>153</v>
      </c>
      <c r="E366" s="202" t="s">
        <v>26</v>
      </c>
      <c r="F366" s="203" t="s">
        <v>732</v>
      </c>
      <c r="G366" s="201"/>
      <c r="H366" s="204">
        <v>20.8</v>
      </c>
      <c r="I366" s="201"/>
      <c r="J366" s="201"/>
      <c r="K366" s="201"/>
      <c r="L366" s="205"/>
      <c r="M366" s="206"/>
      <c r="N366" s="207"/>
      <c r="O366" s="207"/>
      <c r="P366" s="207"/>
      <c r="Q366" s="207"/>
      <c r="R366" s="207"/>
      <c r="S366" s="207"/>
      <c r="T366" s="208"/>
      <c r="AT366" s="209" t="s">
        <v>153</v>
      </c>
      <c r="AU366" s="209" t="s">
        <v>82</v>
      </c>
      <c r="AV366" s="14" t="s">
        <v>82</v>
      </c>
      <c r="AW366" s="14" t="s">
        <v>33</v>
      </c>
      <c r="AX366" s="14" t="s">
        <v>80</v>
      </c>
      <c r="AY366" s="209" t="s">
        <v>142</v>
      </c>
    </row>
    <row r="367" spans="1:65" s="2" customFormat="1" ht="16.5" customHeight="1">
      <c r="A367" s="31"/>
      <c r="B367" s="32"/>
      <c r="C367" s="175" t="s">
        <v>733</v>
      </c>
      <c r="D367" s="175" t="s">
        <v>144</v>
      </c>
      <c r="E367" s="176" t="s">
        <v>734</v>
      </c>
      <c r="F367" s="177" t="s">
        <v>735</v>
      </c>
      <c r="G367" s="178" t="s">
        <v>387</v>
      </c>
      <c r="H367" s="179">
        <v>15</v>
      </c>
      <c r="I367" s="180">
        <v>2270</v>
      </c>
      <c r="J367" s="180">
        <f>ROUND(I367*H367,2)</f>
        <v>34050</v>
      </c>
      <c r="K367" s="177" t="s">
        <v>148</v>
      </c>
      <c r="L367" s="36"/>
      <c r="M367" s="181" t="s">
        <v>26</v>
      </c>
      <c r="N367" s="182" t="s">
        <v>45</v>
      </c>
      <c r="O367" s="183">
        <v>2.1789999999999998</v>
      </c>
      <c r="P367" s="183">
        <f>O367*H367</f>
        <v>32.684999999999995</v>
      </c>
      <c r="Q367" s="183">
        <v>1.2246900000000001</v>
      </c>
      <c r="R367" s="183">
        <f>Q367*H367</f>
        <v>18.370350000000002</v>
      </c>
      <c r="S367" s="183">
        <v>0</v>
      </c>
      <c r="T367" s="184">
        <f>S367*H367</f>
        <v>0</v>
      </c>
      <c r="U367" s="31"/>
      <c r="V367" s="31"/>
      <c r="W367" s="31"/>
      <c r="X367" s="31"/>
      <c r="Y367" s="31"/>
      <c r="Z367" s="31"/>
      <c r="AA367" s="31"/>
      <c r="AB367" s="31"/>
      <c r="AC367" s="31"/>
      <c r="AD367" s="31"/>
      <c r="AE367" s="31"/>
      <c r="AR367" s="185" t="s">
        <v>149</v>
      </c>
      <c r="AT367" s="185" t="s">
        <v>144</v>
      </c>
      <c r="AU367" s="185" t="s">
        <v>82</v>
      </c>
      <c r="AY367" s="17" t="s">
        <v>142</v>
      </c>
      <c r="BE367" s="186">
        <f>IF(N367="základní",J367,0)</f>
        <v>0</v>
      </c>
      <c r="BF367" s="186">
        <f>IF(N367="snížená",J367,0)</f>
        <v>0</v>
      </c>
      <c r="BG367" s="186">
        <f>IF(N367="zákl. přenesená",J367,0)</f>
        <v>34050</v>
      </c>
      <c r="BH367" s="186">
        <f>IF(N367="sníž. přenesená",J367,0)</f>
        <v>0</v>
      </c>
      <c r="BI367" s="186">
        <f>IF(N367="nulová",J367,0)</f>
        <v>0</v>
      </c>
      <c r="BJ367" s="17" t="s">
        <v>149</v>
      </c>
      <c r="BK367" s="186">
        <f>ROUND(I367*H367,2)</f>
        <v>34050</v>
      </c>
      <c r="BL367" s="17" t="s">
        <v>149</v>
      </c>
      <c r="BM367" s="185" t="s">
        <v>736</v>
      </c>
    </row>
    <row r="368" spans="1:65" s="2" customFormat="1" ht="10.199999999999999">
      <c r="A368" s="31"/>
      <c r="B368" s="32"/>
      <c r="C368" s="33"/>
      <c r="D368" s="187" t="s">
        <v>151</v>
      </c>
      <c r="E368" s="33"/>
      <c r="F368" s="188" t="s">
        <v>737</v>
      </c>
      <c r="G368" s="33"/>
      <c r="H368" s="33"/>
      <c r="I368" s="33"/>
      <c r="J368" s="33"/>
      <c r="K368" s="33"/>
      <c r="L368" s="36"/>
      <c r="M368" s="189"/>
      <c r="N368" s="190"/>
      <c r="O368" s="62"/>
      <c r="P368" s="62"/>
      <c r="Q368" s="62"/>
      <c r="R368" s="62"/>
      <c r="S368" s="62"/>
      <c r="T368" s="63"/>
      <c r="U368" s="31"/>
      <c r="V368" s="31"/>
      <c r="W368" s="31"/>
      <c r="X368" s="31"/>
      <c r="Y368" s="31"/>
      <c r="Z368" s="31"/>
      <c r="AA368" s="31"/>
      <c r="AB368" s="31"/>
      <c r="AC368" s="31"/>
      <c r="AD368" s="31"/>
      <c r="AE368" s="31"/>
      <c r="AT368" s="17" t="s">
        <v>151</v>
      </c>
      <c r="AU368" s="17" t="s">
        <v>82</v>
      </c>
    </row>
    <row r="369" spans="1:65" s="13" customFormat="1" ht="10.199999999999999">
      <c r="B369" s="191"/>
      <c r="C369" s="192"/>
      <c r="D369" s="187" t="s">
        <v>153</v>
      </c>
      <c r="E369" s="193" t="s">
        <v>26</v>
      </c>
      <c r="F369" s="194" t="s">
        <v>738</v>
      </c>
      <c r="G369" s="192"/>
      <c r="H369" s="193" t="s">
        <v>26</v>
      </c>
      <c r="I369" s="192"/>
      <c r="J369" s="192"/>
      <c r="K369" s="192"/>
      <c r="L369" s="195"/>
      <c r="M369" s="196"/>
      <c r="N369" s="197"/>
      <c r="O369" s="197"/>
      <c r="P369" s="197"/>
      <c r="Q369" s="197"/>
      <c r="R369" s="197"/>
      <c r="S369" s="197"/>
      <c r="T369" s="198"/>
      <c r="AT369" s="199" t="s">
        <v>153</v>
      </c>
      <c r="AU369" s="199" t="s">
        <v>82</v>
      </c>
      <c r="AV369" s="13" t="s">
        <v>80</v>
      </c>
      <c r="AW369" s="13" t="s">
        <v>33</v>
      </c>
      <c r="AX369" s="13" t="s">
        <v>72</v>
      </c>
      <c r="AY369" s="199" t="s">
        <v>142</v>
      </c>
    </row>
    <row r="370" spans="1:65" s="14" customFormat="1" ht="10.199999999999999">
      <c r="B370" s="200"/>
      <c r="C370" s="201"/>
      <c r="D370" s="187" t="s">
        <v>153</v>
      </c>
      <c r="E370" s="202" t="s">
        <v>26</v>
      </c>
      <c r="F370" s="203" t="s">
        <v>739</v>
      </c>
      <c r="G370" s="201"/>
      <c r="H370" s="204">
        <v>15</v>
      </c>
      <c r="I370" s="201"/>
      <c r="J370" s="201"/>
      <c r="K370" s="201"/>
      <c r="L370" s="205"/>
      <c r="M370" s="206"/>
      <c r="N370" s="207"/>
      <c r="O370" s="207"/>
      <c r="P370" s="207"/>
      <c r="Q370" s="207"/>
      <c r="R370" s="207"/>
      <c r="S370" s="207"/>
      <c r="T370" s="208"/>
      <c r="AT370" s="209" t="s">
        <v>153</v>
      </c>
      <c r="AU370" s="209" t="s">
        <v>82</v>
      </c>
      <c r="AV370" s="14" t="s">
        <v>82</v>
      </c>
      <c r="AW370" s="14" t="s">
        <v>33</v>
      </c>
      <c r="AX370" s="14" t="s">
        <v>80</v>
      </c>
      <c r="AY370" s="209" t="s">
        <v>142</v>
      </c>
    </row>
    <row r="371" spans="1:65" s="2" customFormat="1" ht="16.5" customHeight="1">
      <c r="A371" s="31"/>
      <c r="B371" s="32"/>
      <c r="C371" s="220" t="s">
        <v>740</v>
      </c>
      <c r="D371" s="220" t="s">
        <v>285</v>
      </c>
      <c r="E371" s="221" t="s">
        <v>741</v>
      </c>
      <c r="F371" s="222" t="s">
        <v>742</v>
      </c>
      <c r="G371" s="223" t="s">
        <v>387</v>
      </c>
      <c r="H371" s="224">
        <v>15</v>
      </c>
      <c r="I371" s="225">
        <v>2850</v>
      </c>
      <c r="J371" s="225">
        <f>ROUND(I371*H371,2)</f>
        <v>42750</v>
      </c>
      <c r="K371" s="222" t="s">
        <v>148</v>
      </c>
      <c r="L371" s="226"/>
      <c r="M371" s="227" t="s">
        <v>26</v>
      </c>
      <c r="N371" s="228" t="s">
        <v>45</v>
      </c>
      <c r="O371" s="183">
        <v>0</v>
      </c>
      <c r="P371" s="183">
        <f>O371*H371</f>
        <v>0</v>
      </c>
      <c r="Q371" s="183">
        <v>0.69879999999999998</v>
      </c>
      <c r="R371" s="183">
        <f>Q371*H371</f>
        <v>10.481999999999999</v>
      </c>
      <c r="S371" s="183">
        <v>0</v>
      </c>
      <c r="T371" s="184">
        <f>S371*H371</f>
        <v>0</v>
      </c>
      <c r="U371" s="31"/>
      <c r="V371" s="31"/>
      <c r="W371" s="31"/>
      <c r="X371" s="31"/>
      <c r="Y371" s="31"/>
      <c r="Z371" s="31"/>
      <c r="AA371" s="31"/>
      <c r="AB371" s="31"/>
      <c r="AC371" s="31"/>
      <c r="AD371" s="31"/>
      <c r="AE371" s="31"/>
      <c r="AR371" s="185" t="s">
        <v>206</v>
      </c>
      <c r="AT371" s="185" t="s">
        <v>285</v>
      </c>
      <c r="AU371" s="185" t="s">
        <v>82</v>
      </c>
      <c r="AY371" s="17" t="s">
        <v>142</v>
      </c>
      <c r="BE371" s="186">
        <f>IF(N371="základní",J371,0)</f>
        <v>0</v>
      </c>
      <c r="BF371" s="186">
        <f>IF(N371="snížená",J371,0)</f>
        <v>0</v>
      </c>
      <c r="BG371" s="186">
        <f>IF(N371="zákl. přenesená",J371,0)</f>
        <v>42750</v>
      </c>
      <c r="BH371" s="186">
        <f>IF(N371="sníž. přenesená",J371,0)</f>
        <v>0</v>
      </c>
      <c r="BI371" s="186">
        <f>IF(N371="nulová",J371,0)</f>
        <v>0</v>
      </c>
      <c r="BJ371" s="17" t="s">
        <v>149</v>
      </c>
      <c r="BK371" s="186">
        <f>ROUND(I371*H371,2)</f>
        <v>42750</v>
      </c>
      <c r="BL371" s="17" t="s">
        <v>149</v>
      </c>
      <c r="BM371" s="185" t="s">
        <v>743</v>
      </c>
    </row>
    <row r="372" spans="1:65" s="2" customFormat="1" ht="10.199999999999999">
      <c r="A372" s="31"/>
      <c r="B372" s="32"/>
      <c r="C372" s="33"/>
      <c r="D372" s="187" t="s">
        <v>151</v>
      </c>
      <c r="E372" s="33"/>
      <c r="F372" s="188" t="s">
        <v>742</v>
      </c>
      <c r="G372" s="33"/>
      <c r="H372" s="33"/>
      <c r="I372" s="33"/>
      <c r="J372" s="33"/>
      <c r="K372" s="33"/>
      <c r="L372" s="36"/>
      <c r="M372" s="189"/>
      <c r="N372" s="190"/>
      <c r="O372" s="62"/>
      <c r="P372" s="62"/>
      <c r="Q372" s="62"/>
      <c r="R372" s="62"/>
      <c r="S372" s="62"/>
      <c r="T372" s="63"/>
      <c r="U372" s="31"/>
      <c r="V372" s="31"/>
      <c r="W372" s="31"/>
      <c r="X372" s="31"/>
      <c r="Y372" s="31"/>
      <c r="Z372" s="31"/>
      <c r="AA372" s="31"/>
      <c r="AB372" s="31"/>
      <c r="AC372" s="31"/>
      <c r="AD372" s="31"/>
      <c r="AE372" s="31"/>
      <c r="AT372" s="17" t="s">
        <v>151</v>
      </c>
      <c r="AU372" s="17" t="s">
        <v>82</v>
      </c>
    </row>
    <row r="373" spans="1:65" s="13" customFormat="1" ht="10.199999999999999">
      <c r="B373" s="191"/>
      <c r="C373" s="192"/>
      <c r="D373" s="187" t="s">
        <v>153</v>
      </c>
      <c r="E373" s="193" t="s">
        <v>26</v>
      </c>
      <c r="F373" s="194" t="s">
        <v>744</v>
      </c>
      <c r="G373" s="192"/>
      <c r="H373" s="193" t="s">
        <v>26</v>
      </c>
      <c r="I373" s="192"/>
      <c r="J373" s="192"/>
      <c r="K373" s="192"/>
      <c r="L373" s="195"/>
      <c r="M373" s="196"/>
      <c r="N373" s="197"/>
      <c r="O373" s="197"/>
      <c r="P373" s="197"/>
      <c r="Q373" s="197"/>
      <c r="R373" s="197"/>
      <c r="S373" s="197"/>
      <c r="T373" s="198"/>
      <c r="AT373" s="199" t="s">
        <v>153</v>
      </c>
      <c r="AU373" s="199" t="s">
        <v>82</v>
      </c>
      <c r="AV373" s="13" t="s">
        <v>80</v>
      </c>
      <c r="AW373" s="13" t="s">
        <v>33</v>
      </c>
      <c r="AX373" s="13" t="s">
        <v>72</v>
      </c>
      <c r="AY373" s="199" t="s">
        <v>142</v>
      </c>
    </row>
    <row r="374" spans="1:65" s="14" customFormat="1" ht="10.199999999999999">
      <c r="B374" s="200"/>
      <c r="C374" s="201"/>
      <c r="D374" s="187" t="s">
        <v>153</v>
      </c>
      <c r="E374" s="202" t="s">
        <v>26</v>
      </c>
      <c r="F374" s="203" t="s">
        <v>739</v>
      </c>
      <c r="G374" s="201"/>
      <c r="H374" s="204">
        <v>15</v>
      </c>
      <c r="I374" s="201"/>
      <c r="J374" s="201"/>
      <c r="K374" s="201"/>
      <c r="L374" s="205"/>
      <c r="M374" s="206"/>
      <c r="N374" s="207"/>
      <c r="O374" s="207"/>
      <c r="P374" s="207"/>
      <c r="Q374" s="207"/>
      <c r="R374" s="207"/>
      <c r="S374" s="207"/>
      <c r="T374" s="208"/>
      <c r="AT374" s="209" t="s">
        <v>153</v>
      </c>
      <c r="AU374" s="209" t="s">
        <v>82</v>
      </c>
      <c r="AV374" s="14" t="s">
        <v>82</v>
      </c>
      <c r="AW374" s="14" t="s">
        <v>33</v>
      </c>
      <c r="AX374" s="14" t="s">
        <v>80</v>
      </c>
      <c r="AY374" s="209" t="s">
        <v>142</v>
      </c>
    </row>
    <row r="375" spans="1:65" s="2" customFormat="1" ht="16.5" customHeight="1">
      <c r="A375" s="31"/>
      <c r="B375" s="32"/>
      <c r="C375" s="175" t="s">
        <v>745</v>
      </c>
      <c r="D375" s="175" t="s">
        <v>144</v>
      </c>
      <c r="E375" s="176" t="s">
        <v>412</v>
      </c>
      <c r="F375" s="177" t="s">
        <v>413</v>
      </c>
      <c r="G375" s="178" t="s">
        <v>147</v>
      </c>
      <c r="H375" s="179">
        <v>13.403</v>
      </c>
      <c r="I375" s="180">
        <v>4080</v>
      </c>
      <c r="J375" s="180">
        <f>ROUND(I375*H375,2)</f>
        <v>54684.24</v>
      </c>
      <c r="K375" s="177" t="s">
        <v>148</v>
      </c>
      <c r="L375" s="36"/>
      <c r="M375" s="181" t="s">
        <v>26</v>
      </c>
      <c r="N375" s="182" t="s">
        <v>45</v>
      </c>
      <c r="O375" s="183">
        <v>3.6440000000000001</v>
      </c>
      <c r="P375" s="183">
        <f>O375*H375</f>
        <v>48.840532000000003</v>
      </c>
      <c r="Q375" s="183">
        <v>2.46367</v>
      </c>
      <c r="R375" s="183">
        <f>Q375*H375</f>
        <v>33.020569010000003</v>
      </c>
      <c r="S375" s="183">
        <v>0</v>
      </c>
      <c r="T375" s="184">
        <f>S375*H375</f>
        <v>0</v>
      </c>
      <c r="U375" s="31"/>
      <c r="V375" s="31"/>
      <c r="W375" s="31"/>
      <c r="X375" s="31"/>
      <c r="Y375" s="31"/>
      <c r="Z375" s="31"/>
      <c r="AA375" s="31"/>
      <c r="AB375" s="31"/>
      <c r="AC375" s="31"/>
      <c r="AD375" s="31"/>
      <c r="AE375" s="31"/>
      <c r="AR375" s="185" t="s">
        <v>149</v>
      </c>
      <c r="AT375" s="185" t="s">
        <v>144</v>
      </c>
      <c r="AU375" s="185" t="s">
        <v>82</v>
      </c>
      <c r="AY375" s="17" t="s">
        <v>142</v>
      </c>
      <c r="BE375" s="186">
        <f>IF(N375="základní",J375,0)</f>
        <v>0</v>
      </c>
      <c r="BF375" s="186">
        <f>IF(N375="snížená",J375,0)</f>
        <v>0</v>
      </c>
      <c r="BG375" s="186">
        <f>IF(N375="zákl. přenesená",J375,0)</f>
        <v>54684.24</v>
      </c>
      <c r="BH375" s="186">
        <f>IF(N375="sníž. přenesená",J375,0)</f>
        <v>0</v>
      </c>
      <c r="BI375" s="186">
        <f>IF(N375="nulová",J375,0)</f>
        <v>0</v>
      </c>
      <c r="BJ375" s="17" t="s">
        <v>149</v>
      </c>
      <c r="BK375" s="186">
        <f>ROUND(I375*H375,2)</f>
        <v>54684.24</v>
      </c>
      <c r="BL375" s="17" t="s">
        <v>149</v>
      </c>
      <c r="BM375" s="185" t="s">
        <v>746</v>
      </c>
    </row>
    <row r="376" spans="1:65" s="2" customFormat="1" ht="10.199999999999999">
      <c r="A376" s="31"/>
      <c r="B376" s="32"/>
      <c r="C376" s="33"/>
      <c r="D376" s="187" t="s">
        <v>151</v>
      </c>
      <c r="E376" s="33"/>
      <c r="F376" s="188" t="s">
        <v>415</v>
      </c>
      <c r="G376" s="33"/>
      <c r="H376" s="33"/>
      <c r="I376" s="33"/>
      <c r="J376" s="33"/>
      <c r="K376" s="33"/>
      <c r="L376" s="36"/>
      <c r="M376" s="189"/>
      <c r="N376" s="190"/>
      <c r="O376" s="62"/>
      <c r="P376" s="62"/>
      <c r="Q376" s="62"/>
      <c r="R376" s="62"/>
      <c r="S376" s="62"/>
      <c r="T376" s="63"/>
      <c r="U376" s="31"/>
      <c r="V376" s="31"/>
      <c r="W376" s="31"/>
      <c r="X376" s="31"/>
      <c r="Y376" s="31"/>
      <c r="Z376" s="31"/>
      <c r="AA376" s="31"/>
      <c r="AB376" s="31"/>
      <c r="AC376" s="31"/>
      <c r="AD376" s="31"/>
      <c r="AE376" s="31"/>
      <c r="AT376" s="17" t="s">
        <v>151</v>
      </c>
      <c r="AU376" s="17" t="s">
        <v>82</v>
      </c>
    </row>
    <row r="377" spans="1:65" s="13" customFormat="1" ht="10.199999999999999">
      <c r="B377" s="191"/>
      <c r="C377" s="192"/>
      <c r="D377" s="187" t="s">
        <v>153</v>
      </c>
      <c r="E377" s="193" t="s">
        <v>26</v>
      </c>
      <c r="F377" s="194" t="s">
        <v>747</v>
      </c>
      <c r="G377" s="192"/>
      <c r="H377" s="193" t="s">
        <v>26</v>
      </c>
      <c r="I377" s="192"/>
      <c r="J377" s="192"/>
      <c r="K377" s="192"/>
      <c r="L377" s="195"/>
      <c r="M377" s="196"/>
      <c r="N377" s="197"/>
      <c r="O377" s="197"/>
      <c r="P377" s="197"/>
      <c r="Q377" s="197"/>
      <c r="R377" s="197"/>
      <c r="S377" s="197"/>
      <c r="T377" s="198"/>
      <c r="AT377" s="199" t="s">
        <v>153</v>
      </c>
      <c r="AU377" s="199" t="s">
        <v>82</v>
      </c>
      <c r="AV377" s="13" t="s">
        <v>80</v>
      </c>
      <c r="AW377" s="13" t="s">
        <v>33</v>
      </c>
      <c r="AX377" s="13" t="s">
        <v>72</v>
      </c>
      <c r="AY377" s="199" t="s">
        <v>142</v>
      </c>
    </row>
    <row r="378" spans="1:65" s="14" customFormat="1" ht="10.199999999999999">
      <c r="B378" s="200"/>
      <c r="C378" s="201"/>
      <c r="D378" s="187" t="s">
        <v>153</v>
      </c>
      <c r="E378" s="202" t="s">
        <v>26</v>
      </c>
      <c r="F378" s="203" t="s">
        <v>748</v>
      </c>
      <c r="G378" s="201"/>
      <c r="H378" s="204">
        <v>12.86</v>
      </c>
      <c r="I378" s="201"/>
      <c r="J378" s="201"/>
      <c r="K378" s="201"/>
      <c r="L378" s="205"/>
      <c r="M378" s="206"/>
      <c r="N378" s="207"/>
      <c r="O378" s="207"/>
      <c r="P378" s="207"/>
      <c r="Q378" s="207"/>
      <c r="R378" s="207"/>
      <c r="S378" s="207"/>
      <c r="T378" s="208"/>
      <c r="AT378" s="209" t="s">
        <v>153</v>
      </c>
      <c r="AU378" s="209" t="s">
        <v>82</v>
      </c>
      <c r="AV378" s="14" t="s">
        <v>82</v>
      </c>
      <c r="AW378" s="14" t="s">
        <v>33</v>
      </c>
      <c r="AX378" s="14" t="s">
        <v>72</v>
      </c>
      <c r="AY378" s="209" t="s">
        <v>142</v>
      </c>
    </row>
    <row r="379" spans="1:65" s="13" customFormat="1" ht="10.199999999999999">
      <c r="B379" s="191"/>
      <c r="C379" s="192"/>
      <c r="D379" s="187" t="s">
        <v>153</v>
      </c>
      <c r="E379" s="193" t="s">
        <v>26</v>
      </c>
      <c r="F379" s="194" t="s">
        <v>749</v>
      </c>
      <c r="G379" s="192"/>
      <c r="H379" s="193" t="s">
        <v>26</v>
      </c>
      <c r="I379" s="192"/>
      <c r="J379" s="192"/>
      <c r="K379" s="192"/>
      <c r="L379" s="195"/>
      <c r="M379" s="196"/>
      <c r="N379" s="197"/>
      <c r="O379" s="197"/>
      <c r="P379" s="197"/>
      <c r="Q379" s="197"/>
      <c r="R379" s="197"/>
      <c r="S379" s="197"/>
      <c r="T379" s="198"/>
      <c r="AT379" s="199" t="s">
        <v>153</v>
      </c>
      <c r="AU379" s="199" t="s">
        <v>82</v>
      </c>
      <c r="AV379" s="13" t="s">
        <v>80</v>
      </c>
      <c r="AW379" s="13" t="s">
        <v>33</v>
      </c>
      <c r="AX379" s="13" t="s">
        <v>72</v>
      </c>
      <c r="AY379" s="199" t="s">
        <v>142</v>
      </c>
    </row>
    <row r="380" spans="1:65" s="14" customFormat="1" ht="10.199999999999999">
      <c r="B380" s="200"/>
      <c r="C380" s="201"/>
      <c r="D380" s="187" t="s">
        <v>153</v>
      </c>
      <c r="E380" s="202" t="s">
        <v>26</v>
      </c>
      <c r="F380" s="203" t="s">
        <v>750</v>
      </c>
      <c r="G380" s="201"/>
      <c r="H380" s="204">
        <v>9.2999999999999999E-2</v>
      </c>
      <c r="I380" s="201"/>
      <c r="J380" s="201"/>
      <c r="K380" s="201"/>
      <c r="L380" s="205"/>
      <c r="M380" s="206"/>
      <c r="N380" s="207"/>
      <c r="O380" s="207"/>
      <c r="P380" s="207"/>
      <c r="Q380" s="207"/>
      <c r="R380" s="207"/>
      <c r="S380" s="207"/>
      <c r="T380" s="208"/>
      <c r="AT380" s="209" t="s">
        <v>153</v>
      </c>
      <c r="AU380" s="209" t="s">
        <v>82</v>
      </c>
      <c r="AV380" s="14" t="s">
        <v>82</v>
      </c>
      <c r="AW380" s="14" t="s">
        <v>33</v>
      </c>
      <c r="AX380" s="14" t="s">
        <v>72</v>
      </c>
      <c r="AY380" s="209" t="s">
        <v>142</v>
      </c>
    </row>
    <row r="381" spans="1:65" s="13" customFormat="1" ht="10.199999999999999">
      <c r="B381" s="191"/>
      <c r="C381" s="192"/>
      <c r="D381" s="187" t="s">
        <v>153</v>
      </c>
      <c r="E381" s="193" t="s">
        <v>26</v>
      </c>
      <c r="F381" s="194" t="s">
        <v>751</v>
      </c>
      <c r="G381" s="192"/>
      <c r="H381" s="193" t="s">
        <v>26</v>
      </c>
      <c r="I381" s="192"/>
      <c r="J381" s="192"/>
      <c r="K381" s="192"/>
      <c r="L381" s="195"/>
      <c r="M381" s="196"/>
      <c r="N381" s="197"/>
      <c r="O381" s="197"/>
      <c r="P381" s="197"/>
      <c r="Q381" s="197"/>
      <c r="R381" s="197"/>
      <c r="S381" s="197"/>
      <c r="T381" s="198"/>
      <c r="AT381" s="199" t="s">
        <v>153</v>
      </c>
      <c r="AU381" s="199" t="s">
        <v>82</v>
      </c>
      <c r="AV381" s="13" t="s">
        <v>80</v>
      </c>
      <c r="AW381" s="13" t="s">
        <v>33</v>
      </c>
      <c r="AX381" s="13" t="s">
        <v>72</v>
      </c>
      <c r="AY381" s="199" t="s">
        <v>142</v>
      </c>
    </row>
    <row r="382" spans="1:65" s="14" customFormat="1" ht="10.199999999999999">
      <c r="B382" s="200"/>
      <c r="C382" s="201"/>
      <c r="D382" s="187" t="s">
        <v>153</v>
      </c>
      <c r="E382" s="202" t="s">
        <v>26</v>
      </c>
      <c r="F382" s="203" t="s">
        <v>752</v>
      </c>
      <c r="G382" s="201"/>
      <c r="H382" s="204">
        <v>0.45</v>
      </c>
      <c r="I382" s="201"/>
      <c r="J382" s="201"/>
      <c r="K382" s="201"/>
      <c r="L382" s="205"/>
      <c r="M382" s="206"/>
      <c r="N382" s="207"/>
      <c r="O382" s="207"/>
      <c r="P382" s="207"/>
      <c r="Q382" s="207"/>
      <c r="R382" s="207"/>
      <c r="S382" s="207"/>
      <c r="T382" s="208"/>
      <c r="AT382" s="209" t="s">
        <v>153</v>
      </c>
      <c r="AU382" s="209" t="s">
        <v>82</v>
      </c>
      <c r="AV382" s="14" t="s">
        <v>82</v>
      </c>
      <c r="AW382" s="14" t="s">
        <v>33</v>
      </c>
      <c r="AX382" s="14" t="s">
        <v>72</v>
      </c>
      <c r="AY382" s="209" t="s">
        <v>142</v>
      </c>
    </row>
    <row r="383" spans="1:65" s="15" customFormat="1" ht="10.199999999999999">
      <c r="B383" s="210"/>
      <c r="C383" s="211"/>
      <c r="D383" s="187" t="s">
        <v>153</v>
      </c>
      <c r="E383" s="212" t="s">
        <v>26</v>
      </c>
      <c r="F383" s="213" t="s">
        <v>177</v>
      </c>
      <c r="G383" s="211"/>
      <c r="H383" s="214">
        <v>13.403</v>
      </c>
      <c r="I383" s="211"/>
      <c r="J383" s="211"/>
      <c r="K383" s="211"/>
      <c r="L383" s="215"/>
      <c r="M383" s="216"/>
      <c r="N383" s="217"/>
      <c r="O383" s="217"/>
      <c r="P383" s="217"/>
      <c r="Q383" s="217"/>
      <c r="R383" s="217"/>
      <c r="S383" s="217"/>
      <c r="T383" s="218"/>
      <c r="AT383" s="219" t="s">
        <v>153</v>
      </c>
      <c r="AU383" s="219" t="s">
        <v>82</v>
      </c>
      <c r="AV383" s="15" t="s">
        <v>149</v>
      </c>
      <c r="AW383" s="15" t="s">
        <v>33</v>
      </c>
      <c r="AX383" s="15" t="s">
        <v>80</v>
      </c>
      <c r="AY383" s="219" t="s">
        <v>142</v>
      </c>
    </row>
    <row r="384" spans="1:65" s="2" customFormat="1" ht="16.5" customHeight="1">
      <c r="A384" s="31"/>
      <c r="B384" s="32"/>
      <c r="C384" s="175" t="s">
        <v>753</v>
      </c>
      <c r="D384" s="175" t="s">
        <v>144</v>
      </c>
      <c r="E384" s="176" t="s">
        <v>754</v>
      </c>
      <c r="F384" s="177" t="s">
        <v>755</v>
      </c>
      <c r="G384" s="178" t="s">
        <v>387</v>
      </c>
      <c r="H384" s="179">
        <v>4.6500000000000004</v>
      </c>
      <c r="I384" s="180">
        <v>182</v>
      </c>
      <c r="J384" s="180">
        <f>ROUND(I384*H384,2)</f>
        <v>846.3</v>
      </c>
      <c r="K384" s="177" t="s">
        <v>148</v>
      </c>
      <c r="L384" s="36"/>
      <c r="M384" s="181" t="s">
        <v>26</v>
      </c>
      <c r="N384" s="182" t="s">
        <v>45</v>
      </c>
      <c r="O384" s="183">
        <v>0.28100000000000003</v>
      </c>
      <c r="P384" s="183">
        <f>O384*H384</f>
        <v>1.3066500000000003</v>
      </c>
      <c r="Q384" s="183">
        <v>0</v>
      </c>
      <c r="R384" s="183">
        <f>Q384*H384</f>
        <v>0</v>
      </c>
      <c r="S384" s="183">
        <v>0</v>
      </c>
      <c r="T384" s="184">
        <f>S384*H384</f>
        <v>0</v>
      </c>
      <c r="U384" s="31"/>
      <c r="V384" s="31"/>
      <c r="W384" s="31"/>
      <c r="X384" s="31"/>
      <c r="Y384" s="31"/>
      <c r="Z384" s="31"/>
      <c r="AA384" s="31"/>
      <c r="AB384" s="31"/>
      <c r="AC384" s="31"/>
      <c r="AD384" s="31"/>
      <c r="AE384" s="31"/>
      <c r="AR384" s="185" t="s">
        <v>149</v>
      </c>
      <c r="AT384" s="185" t="s">
        <v>144</v>
      </c>
      <c r="AU384" s="185" t="s">
        <v>82</v>
      </c>
      <c r="AY384" s="17" t="s">
        <v>142</v>
      </c>
      <c r="BE384" s="186">
        <f>IF(N384="základní",J384,0)</f>
        <v>0</v>
      </c>
      <c r="BF384" s="186">
        <f>IF(N384="snížená",J384,0)</f>
        <v>0</v>
      </c>
      <c r="BG384" s="186">
        <f>IF(N384="zákl. přenesená",J384,0)</f>
        <v>846.3</v>
      </c>
      <c r="BH384" s="186">
        <f>IF(N384="sníž. přenesená",J384,0)</f>
        <v>0</v>
      </c>
      <c r="BI384" s="186">
        <f>IF(N384="nulová",J384,0)</f>
        <v>0</v>
      </c>
      <c r="BJ384" s="17" t="s">
        <v>149</v>
      </c>
      <c r="BK384" s="186">
        <f>ROUND(I384*H384,2)</f>
        <v>846.3</v>
      </c>
      <c r="BL384" s="17" t="s">
        <v>149</v>
      </c>
      <c r="BM384" s="185" t="s">
        <v>756</v>
      </c>
    </row>
    <row r="385" spans="1:65" s="2" customFormat="1" ht="10.199999999999999">
      <c r="A385" s="31"/>
      <c r="B385" s="32"/>
      <c r="C385" s="33"/>
      <c r="D385" s="187" t="s">
        <v>151</v>
      </c>
      <c r="E385" s="33"/>
      <c r="F385" s="188" t="s">
        <v>757</v>
      </c>
      <c r="G385" s="33"/>
      <c r="H385" s="33"/>
      <c r="I385" s="33"/>
      <c r="J385" s="33"/>
      <c r="K385" s="33"/>
      <c r="L385" s="36"/>
      <c r="M385" s="189"/>
      <c r="N385" s="190"/>
      <c r="O385" s="62"/>
      <c r="P385" s="62"/>
      <c r="Q385" s="62"/>
      <c r="R385" s="62"/>
      <c r="S385" s="62"/>
      <c r="T385" s="63"/>
      <c r="U385" s="31"/>
      <c r="V385" s="31"/>
      <c r="W385" s="31"/>
      <c r="X385" s="31"/>
      <c r="Y385" s="31"/>
      <c r="Z385" s="31"/>
      <c r="AA385" s="31"/>
      <c r="AB385" s="31"/>
      <c r="AC385" s="31"/>
      <c r="AD385" s="31"/>
      <c r="AE385" s="31"/>
      <c r="AT385" s="17" t="s">
        <v>151</v>
      </c>
      <c r="AU385" s="17" t="s">
        <v>82</v>
      </c>
    </row>
    <row r="386" spans="1:65" s="13" customFormat="1" ht="10.199999999999999">
      <c r="B386" s="191"/>
      <c r="C386" s="192"/>
      <c r="D386" s="187" t="s">
        <v>153</v>
      </c>
      <c r="E386" s="193" t="s">
        <v>26</v>
      </c>
      <c r="F386" s="194" t="s">
        <v>758</v>
      </c>
      <c r="G386" s="192"/>
      <c r="H386" s="193" t="s">
        <v>26</v>
      </c>
      <c r="I386" s="192"/>
      <c r="J386" s="192"/>
      <c r="K386" s="192"/>
      <c r="L386" s="195"/>
      <c r="M386" s="196"/>
      <c r="N386" s="197"/>
      <c r="O386" s="197"/>
      <c r="P386" s="197"/>
      <c r="Q386" s="197"/>
      <c r="R386" s="197"/>
      <c r="S386" s="197"/>
      <c r="T386" s="198"/>
      <c r="AT386" s="199" t="s">
        <v>153</v>
      </c>
      <c r="AU386" s="199" t="s">
        <v>82</v>
      </c>
      <c r="AV386" s="13" t="s">
        <v>80</v>
      </c>
      <c r="AW386" s="13" t="s">
        <v>33</v>
      </c>
      <c r="AX386" s="13" t="s">
        <v>72</v>
      </c>
      <c r="AY386" s="199" t="s">
        <v>142</v>
      </c>
    </row>
    <row r="387" spans="1:65" s="14" customFormat="1" ht="10.199999999999999">
      <c r="B387" s="200"/>
      <c r="C387" s="201"/>
      <c r="D387" s="187" t="s">
        <v>153</v>
      </c>
      <c r="E387" s="202" t="s">
        <v>26</v>
      </c>
      <c r="F387" s="203" t="s">
        <v>712</v>
      </c>
      <c r="G387" s="201"/>
      <c r="H387" s="204">
        <v>4.6500000000000004</v>
      </c>
      <c r="I387" s="201"/>
      <c r="J387" s="201"/>
      <c r="K387" s="201"/>
      <c r="L387" s="205"/>
      <c r="M387" s="206"/>
      <c r="N387" s="207"/>
      <c r="O387" s="207"/>
      <c r="P387" s="207"/>
      <c r="Q387" s="207"/>
      <c r="R387" s="207"/>
      <c r="S387" s="207"/>
      <c r="T387" s="208"/>
      <c r="AT387" s="209" t="s">
        <v>153</v>
      </c>
      <c r="AU387" s="209" t="s">
        <v>82</v>
      </c>
      <c r="AV387" s="14" t="s">
        <v>82</v>
      </c>
      <c r="AW387" s="14" t="s">
        <v>33</v>
      </c>
      <c r="AX387" s="14" t="s">
        <v>80</v>
      </c>
      <c r="AY387" s="209" t="s">
        <v>142</v>
      </c>
    </row>
    <row r="388" spans="1:65" s="2" customFormat="1" ht="16.5" customHeight="1">
      <c r="A388" s="31"/>
      <c r="B388" s="32"/>
      <c r="C388" s="220" t="s">
        <v>759</v>
      </c>
      <c r="D388" s="220" t="s">
        <v>285</v>
      </c>
      <c r="E388" s="221" t="s">
        <v>760</v>
      </c>
      <c r="F388" s="222" t="s">
        <v>761</v>
      </c>
      <c r="G388" s="223" t="s">
        <v>387</v>
      </c>
      <c r="H388" s="224">
        <v>4.72</v>
      </c>
      <c r="I388" s="225">
        <v>3990</v>
      </c>
      <c r="J388" s="225">
        <f>ROUND(I388*H388,2)</f>
        <v>18832.8</v>
      </c>
      <c r="K388" s="222" t="s">
        <v>148</v>
      </c>
      <c r="L388" s="226"/>
      <c r="M388" s="227" t="s">
        <v>26</v>
      </c>
      <c r="N388" s="228" t="s">
        <v>45</v>
      </c>
      <c r="O388" s="183">
        <v>0</v>
      </c>
      <c r="P388" s="183">
        <f>O388*H388</f>
        <v>0</v>
      </c>
      <c r="Q388" s="183">
        <v>2.4830000000000001E-2</v>
      </c>
      <c r="R388" s="183">
        <f>Q388*H388</f>
        <v>0.1171976</v>
      </c>
      <c r="S388" s="183">
        <v>0</v>
      </c>
      <c r="T388" s="184">
        <f>S388*H388</f>
        <v>0</v>
      </c>
      <c r="U388" s="31"/>
      <c r="V388" s="31"/>
      <c r="W388" s="31"/>
      <c r="X388" s="31"/>
      <c r="Y388" s="31"/>
      <c r="Z388" s="31"/>
      <c r="AA388" s="31"/>
      <c r="AB388" s="31"/>
      <c r="AC388" s="31"/>
      <c r="AD388" s="31"/>
      <c r="AE388" s="31"/>
      <c r="AR388" s="185" t="s">
        <v>206</v>
      </c>
      <c r="AT388" s="185" t="s">
        <v>285</v>
      </c>
      <c r="AU388" s="185" t="s">
        <v>82</v>
      </c>
      <c r="AY388" s="17" t="s">
        <v>142</v>
      </c>
      <c r="BE388" s="186">
        <f>IF(N388="základní",J388,0)</f>
        <v>0</v>
      </c>
      <c r="BF388" s="186">
        <f>IF(N388="snížená",J388,0)</f>
        <v>0</v>
      </c>
      <c r="BG388" s="186">
        <f>IF(N388="zákl. přenesená",J388,0)</f>
        <v>18832.8</v>
      </c>
      <c r="BH388" s="186">
        <f>IF(N388="sníž. přenesená",J388,0)</f>
        <v>0</v>
      </c>
      <c r="BI388" s="186">
        <f>IF(N388="nulová",J388,0)</f>
        <v>0</v>
      </c>
      <c r="BJ388" s="17" t="s">
        <v>149</v>
      </c>
      <c r="BK388" s="186">
        <f>ROUND(I388*H388,2)</f>
        <v>18832.8</v>
      </c>
      <c r="BL388" s="17" t="s">
        <v>149</v>
      </c>
      <c r="BM388" s="185" t="s">
        <v>762</v>
      </c>
    </row>
    <row r="389" spans="1:65" s="2" customFormat="1" ht="10.199999999999999">
      <c r="A389" s="31"/>
      <c r="B389" s="32"/>
      <c r="C389" s="33"/>
      <c r="D389" s="187" t="s">
        <v>151</v>
      </c>
      <c r="E389" s="33"/>
      <c r="F389" s="188" t="s">
        <v>761</v>
      </c>
      <c r="G389" s="33"/>
      <c r="H389" s="33"/>
      <c r="I389" s="33"/>
      <c r="J389" s="33"/>
      <c r="K389" s="33"/>
      <c r="L389" s="36"/>
      <c r="M389" s="189"/>
      <c r="N389" s="190"/>
      <c r="O389" s="62"/>
      <c r="P389" s="62"/>
      <c r="Q389" s="62"/>
      <c r="R389" s="62"/>
      <c r="S389" s="62"/>
      <c r="T389" s="63"/>
      <c r="U389" s="31"/>
      <c r="V389" s="31"/>
      <c r="W389" s="31"/>
      <c r="X389" s="31"/>
      <c r="Y389" s="31"/>
      <c r="Z389" s="31"/>
      <c r="AA389" s="31"/>
      <c r="AB389" s="31"/>
      <c r="AC389" s="31"/>
      <c r="AD389" s="31"/>
      <c r="AE389" s="31"/>
      <c r="AT389" s="17" t="s">
        <v>151</v>
      </c>
      <c r="AU389" s="17" t="s">
        <v>82</v>
      </c>
    </row>
    <row r="390" spans="1:65" s="13" customFormat="1" ht="10.199999999999999">
      <c r="B390" s="191"/>
      <c r="C390" s="192"/>
      <c r="D390" s="187" t="s">
        <v>153</v>
      </c>
      <c r="E390" s="193" t="s">
        <v>26</v>
      </c>
      <c r="F390" s="194" t="s">
        <v>763</v>
      </c>
      <c r="G390" s="192"/>
      <c r="H390" s="193" t="s">
        <v>26</v>
      </c>
      <c r="I390" s="192"/>
      <c r="J390" s="192"/>
      <c r="K390" s="192"/>
      <c r="L390" s="195"/>
      <c r="M390" s="196"/>
      <c r="N390" s="197"/>
      <c r="O390" s="197"/>
      <c r="P390" s="197"/>
      <c r="Q390" s="197"/>
      <c r="R390" s="197"/>
      <c r="S390" s="197"/>
      <c r="T390" s="198"/>
      <c r="AT390" s="199" t="s">
        <v>153</v>
      </c>
      <c r="AU390" s="199" t="s">
        <v>82</v>
      </c>
      <c r="AV390" s="13" t="s">
        <v>80</v>
      </c>
      <c r="AW390" s="13" t="s">
        <v>33</v>
      </c>
      <c r="AX390" s="13" t="s">
        <v>72</v>
      </c>
      <c r="AY390" s="199" t="s">
        <v>142</v>
      </c>
    </row>
    <row r="391" spans="1:65" s="14" customFormat="1" ht="10.199999999999999">
      <c r="B391" s="200"/>
      <c r="C391" s="201"/>
      <c r="D391" s="187" t="s">
        <v>153</v>
      </c>
      <c r="E391" s="202" t="s">
        <v>26</v>
      </c>
      <c r="F391" s="203" t="s">
        <v>712</v>
      </c>
      <c r="G391" s="201"/>
      <c r="H391" s="204">
        <v>4.6500000000000004</v>
      </c>
      <c r="I391" s="201"/>
      <c r="J391" s="201"/>
      <c r="K391" s="201"/>
      <c r="L391" s="205"/>
      <c r="M391" s="206"/>
      <c r="N391" s="207"/>
      <c r="O391" s="207"/>
      <c r="P391" s="207"/>
      <c r="Q391" s="207"/>
      <c r="R391" s="207"/>
      <c r="S391" s="207"/>
      <c r="T391" s="208"/>
      <c r="AT391" s="209" t="s">
        <v>153</v>
      </c>
      <c r="AU391" s="209" t="s">
        <v>82</v>
      </c>
      <c r="AV391" s="14" t="s">
        <v>82</v>
      </c>
      <c r="AW391" s="14" t="s">
        <v>33</v>
      </c>
      <c r="AX391" s="14" t="s">
        <v>80</v>
      </c>
      <c r="AY391" s="209" t="s">
        <v>142</v>
      </c>
    </row>
    <row r="392" spans="1:65" s="14" customFormat="1" ht="10.199999999999999">
      <c r="B392" s="200"/>
      <c r="C392" s="201"/>
      <c r="D392" s="187" t="s">
        <v>153</v>
      </c>
      <c r="E392" s="201"/>
      <c r="F392" s="203" t="s">
        <v>764</v>
      </c>
      <c r="G392" s="201"/>
      <c r="H392" s="204">
        <v>4.72</v>
      </c>
      <c r="I392" s="201"/>
      <c r="J392" s="201"/>
      <c r="K392" s="201"/>
      <c r="L392" s="205"/>
      <c r="M392" s="206"/>
      <c r="N392" s="207"/>
      <c r="O392" s="207"/>
      <c r="P392" s="207"/>
      <c r="Q392" s="207"/>
      <c r="R392" s="207"/>
      <c r="S392" s="207"/>
      <c r="T392" s="208"/>
      <c r="AT392" s="209" t="s">
        <v>153</v>
      </c>
      <c r="AU392" s="209" t="s">
        <v>82</v>
      </c>
      <c r="AV392" s="14" t="s">
        <v>82</v>
      </c>
      <c r="AW392" s="14" t="s">
        <v>4</v>
      </c>
      <c r="AX392" s="14" t="s">
        <v>80</v>
      </c>
      <c r="AY392" s="209" t="s">
        <v>142</v>
      </c>
    </row>
    <row r="393" spans="1:65" s="2" customFormat="1" ht="16.5" customHeight="1">
      <c r="A393" s="31"/>
      <c r="B393" s="32"/>
      <c r="C393" s="175" t="s">
        <v>765</v>
      </c>
      <c r="D393" s="175" t="s">
        <v>144</v>
      </c>
      <c r="E393" s="176" t="s">
        <v>766</v>
      </c>
      <c r="F393" s="177" t="s">
        <v>767</v>
      </c>
      <c r="G393" s="178" t="s">
        <v>387</v>
      </c>
      <c r="H393" s="179">
        <v>132.85</v>
      </c>
      <c r="I393" s="180">
        <v>78.77</v>
      </c>
      <c r="J393" s="180">
        <f>ROUND(I393*H393,2)</f>
        <v>10464.59</v>
      </c>
      <c r="K393" s="177" t="s">
        <v>26</v>
      </c>
      <c r="L393" s="36"/>
      <c r="M393" s="181" t="s">
        <v>26</v>
      </c>
      <c r="N393" s="182" t="s">
        <v>45</v>
      </c>
      <c r="O393" s="183">
        <v>0.248</v>
      </c>
      <c r="P393" s="183">
        <f>O393*H393</f>
        <v>32.946799999999996</v>
      </c>
      <c r="Q393" s="183">
        <v>7.326E-3</v>
      </c>
      <c r="R393" s="183">
        <f>Q393*H393</f>
        <v>0.97325909999999993</v>
      </c>
      <c r="S393" s="183">
        <v>0</v>
      </c>
      <c r="T393" s="184">
        <f>S393*H393</f>
        <v>0</v>
      </c>
      <c r="U393" s="31"/>
      <c r="V393" s="31"/>
      <c r="W393" s="31"/>
      <c r="X393" s="31"/>
      <c r="Y393" s="31"/>
      <c r="Z393" s="31"/>
      <c r="AA393" s="31"/>
      <c r="AB393" s="31"/>
      <c r="AC393" s="31"/>
      <c r="AD393" s="31"/>
      <c r="AE393" s="31"/>
      <c r="AR393" s="185" t="s">
        <v>149</v>
      </c>
      <c r="AT393" s="185" t="s">
        <v>144</v>
      </c>
      <c r="AU393" s="185" t="s">
        <v>82</v>
      </c>
      <c r="AY393" s="17" t="s">
        <v>142</v>
      </c>
      <c r="BE393" s="186">
        <f>IF(N393="základní",J393,0)</f>
        <v>0</v>
      </c>
      <c r="BF393" s="186">
        <f>IF(N393="snížená",J393,0)</f>
        <v>0</v>
      </c>
      <c r="BG393" s="186">
        <f>IF(N393="zákl. přenesená",J393,0)</f>
        <v>10464.59</v>
      </c>
      <c r="BH393" s="186">
        <f>IF(N393="sníž. přenesená",J393,0)</f>
        <v>0</v>
      </c>
      <c r="BI393" s="186">
        <f>IF(N393="nulová",J393,0)</f>
        <v>0</v>
      </c>
      <c r="BJ393" s="17" t="s">
        <v>149</v>
      </c>
      <c r="BK393" s="186">
        <f>ROUND(I393*H393,2)</f>
        <v>10464.59</v>
      </c>
      <c r="BL393" s="17" t="s">
        <v>149</v>
      </c>
      <c r="BM393" s="185" t="s">
        <v>768</v>
      </c>
    </row>
    <row r="394" spans="1:65" s="2" customFormat="1" ht="19.2">
      <c r="A394" s="31"/>
      <c r="B394" s="32"/>
      <c r="C394" s="33"/>
      <c r="D394" s="187" t="s">
        <v>151</v>
      </c>
      <c r="E394" s="33"/>
      <c r="F394" s="188" t="s">
        <v>769</v>
      </c>
      <c r="G394" s="33"/>
      <c r="H394" s="33"/>
      <c r="I394" s="33"/>
      <c r="J394" s="33"/>
      <c r="K394" s="33"/>
      <c r="L394" s="36"/>
      <c r="M394" s="189"/>
      <c r="N394" s="190"/>
      <c r="O394" s="62"/>
      <c r="P394" s="62"/>
      <c r="Q394" s="62"/>
      <c r="R394" s="62"/>
      <c r="S394" s="62"/>
      <c r="T394" s="63"/>
      <c r="U394" s="31"/>
      <c r="V394" s="31"/>
      <c r="W394" s="31"/>
      <c r="X394" s="31"/>
      <c r="Y394" s="31"/>
      <c r="Z394" s="31"/>
      <c r="AA394" s="31"/>
      <c r="AB394" s="31"/>
      <c r="AC394" s="31"/>
      <c r="AD394" s="31"/>
      <c r="AE394" s="31"/>
      <c r="AT394" s="17" t="s">
        <v>151</v>
      </c>
      <c r="AU394" s="17" t="s">
        <v>82</v>
      </c>
    </row>
    <row r="395" spans="1:65" s="13" customFormat="1" ht="10.199999999999999">
      <c r="B395" s="191"/>
      <c r="C395" s="192"/>
      <c r="D395" s="187" t="s">
        <v>153</v>
      </c>
      <c r="E395" s="193" t="s">
        <v>26</v>
      </c>
      <c r="F395" s="194" t="s">
        <v>770</v>
      </c>
      <c r="G395" s="192"/>
      <c r="H395" s="193" t="s">
        <v>26</v>
      </c>
      <c r="I395" s="192"/>
      <c r="J395" s="192"/>
      <c r="K395" s="192"/>
      <c r="L395" s="195"/>
      <c r="M395" s="196"/>
      <c r="N395" s="197"/>
      <c r="O395" s="197"/>
      <c r="P395" s="197"/>
      <c r="Q395" s="197"/>
      <c r="R395" s="197"/>
      <c r="S395" s="197"/>
      <c r="T395" s="198"/>
      <c r="AT395" s="199" t="s">
        <v>153</v>
      </c>
      <c r="AU395" s="199" t="s">
        <v>82</v>
      </c>
      <c r="AV395" s="13" t="s">
        <v>80</v>
      </c>
      <c r="AW395" s="13" t="s">
        <v>33</v>
      </c>
      <c r="AX395" s="13" t="s">
        <v>72</v>
      </c>
      <c r="AY395" s="199" t="s">
        <v>142</v>
      </c>
    </row>
    <row r="396" spans="1:65" s="14" customFormat="1" ht="10.199999999999999">
      <c r="B396" s="200"/>
      <c r="C396" s="201"/>
      <c r="D396" s="187" t="s">
        <v>153</v>
      </c>
      <c r="E396" s="202" t="s">
        <v>26</v>
      </c>
      <c r="F396" s="203" t="s">
        <v>771</v>
      </c>
      <c r="G396" s="201"/>
      <c r="H396" s="204">
        <v>132.85</v>
      </c>
      <c r="I396" s="201"/>
      <c r="J396" s="201"/>
      <c r="K396" s="201"/>
      <c r="L396" s="205"/>
      <c r="M396" s="206"/>
      <c r="N396" s="207"/>
      <c r="O396" s="207"/>
      <c r="P396" s="207"/>
      <c r="Q396" s="207"/>
      <c r="R396" s="207"/>
      <c r="S396" s="207"/>
      <c r="T396" s="208"/>
      <c r="AT396" s="209" t="s">
        <v>153</v>
      </c>
      <c r="AU396" s="209" t="s">
        <v>82</v>
      </c>
      <c r="AV396" s="14" t="s">
        <v>82</v>
      </c>
      <c r="AW396" s="14" t="s">
        <v>33</v>
      </c>
      <c r="AX396" s="14" t="s">
        <v>80</v>
      </c>
      <c r="AY396" s="209" t="s">
        <v>142</v>
      </c>
    </row>
    <row r="397" spans="1:65" s="2" customFormat="1" ht="16.5" customHeight="1">
      <c r="A397" s="31"/>
      <c r="B397" s="32"/>
      <c r="C397" s="220" t="s">
        <v>772</v>
      </c>
      <c r="D397" s="220" t="s">
        <v>285</v>
      </c>
      <c r="E397" s="221" t="s">
        <v>773</v>
      </c>
      <c r="F397" s="222" t="s">
        <v>774</v>
      </c>
      <c r="G397" s="223" t="s">
        <v>387</v>
      </c>
      <c r="H397" s="224">
        <v>87.5</v>
      </c>
      <c r="I397" s="225">
        <v>392</v>
      </c>
      <c r="J397" s="225">
        <f>ROUND(I397*H397,2)</f>
        <v>34300</v>
      </c>
      <c r="K397" s="222" t="s">
        <v>26</v>
      </c>
      <c r="L397" s="226"/>
      <c r="M397" s="227" t="s">
        <v>26</v>
      </c>
      <c r="N397" s="228" t="s">
        <v>45</v>
      </c>
      <c r="O397" s="183">
        <v>0</v>
      </c>
      <c r="P397" s="183">
        <f>O397*H397</f>
        <v>0</v>
      </c>
      <c r="Q397" s="183">
        <v>6.7000000000000004E-2</v>
      </c>
      <c r="R397" s="183">
        <f>Q397*H397</f>
        <v>5.8625000000000007</v>
      </c>
      <c r="S397" s="183">
        <v>0</v>
      </c>
      <c r="T397" s="184">
        <f>S397*H397</f>
        <v>0</v>
      </c>
      <c r="U397" s="31"/>
      <c r="V397" s="31"/>
      <c r="W397" s="31"/>
      <c r="X397" s="31"/>
      <c r="Y397" s="31"/>
      <c r="Z397" s="31"/>
      <c r="AA397" s="31"/>
      <c r="AB397" s="31"/>
      <c r="AC397" s="31"/>
      <c r="AD397" s="31"/>
      <c r="AE397" s="31"/>
      <c r="AR397" s="185" t="s">
        <v>206</v>
      </c>
      <c r="AT397" s="185" t="s">
        <v>285</v>
      </c>
      <c r="AU397" s="185" t="s">
        <v>82</v>
      </c>
      <c r="AY397" s="17" t="s">
        <v>142</v>
      </c>
      <c r="BE397" s="186">
        <f>IF(N397="základní",J397,0)</f>
        <v>0</v>
      </c>
      <c r="BF397" s="186">
        <f>IF(N397="snížená",J397,0)</f>
        <v>0</v>
      </c>
      <c r="BG397" s="186">
        <f>IF(N397="zákl. přenesená",J397,0)</f>
        <v>34300</v>
      </c>
      <c r="BH397" s="186">
        <f>IF(N397="sníž. přenesená",J397,0)</f>
        <v>0</v>
      </c>
      <c r="BI397" s="186">
        <f>IF(N397="nulová",J397,0)</f>
        <v>0</v>
      </c>
      <c r="BJ397" s="17" t="s">
        <v>149</v>
      </c>
      <c r="BK397" s="186">
        <f>ROUND(I397*H397,2)</f>
        <v>34300</v>
      </c>
      <c r="BL397" s="17" t="s">
        <v>149</v>
      </c>
      <c r="BM397" s="185" t="s">
        <v>775</v>
      </c>
    </row>
    <row r="398" spans="1:65" s="2" customFormat="1" ht="10.199999999999999">
      <c r="A398" s="31"/>
      <c r="B398" s="32"/>
      <c r="C398" s="33"/>
      <c r="D398" s="187" t="s">
        <v>151</v>
      </c>
      <c r="E398" s="33"/>
      <c r="F398" s="188" t="s">
        <v>774</v>
      </c>
      <c r="G398" s="33"/>
      <c r="H398" s="33"/>
      <c r="I398" s="33"/>
      <c r="J398" s="33"/>
      <c r="K398" s="33"/>
      <c r="L398" s="36"/>
      <c r="M398" s="189"/>
      <c r="N398" s="190"/>
      <c r="O398" s="62"/>
      <c r="P398" s="62"/>
      <c r="Q398" s="62"/>
      <c r="R398" s="62"/>
      <c r="S398" s="62"/>
      <c r="T398" s="63"/>
      <c r="U398" s="31"/>
      <c r="V398" s="31"/>
      <c r="W398" s="31"/>
      <c r="X398" s="31"/>
      <c r="Y398" s="31"/>
      <c r="Z398" s="31"/>
      <c r="AA398" s="31"/>
      <c r="AB398" s="31"/>
      <c r="AC398" s="31"/>
      <c r="AD398" s="31"/>
      <c r="AE398" s="31"/>
      <c r="AT398" s="17" t="s">
        <v>151</v>
      </c>
      <c r="AU398" s="17" t="s">
        <v>82</v>
      </c>
    </row>
    <row r="399" spans="1:65" s="13" customFormat="1" ht="10.199999999999999">
      <c r="B399" s="191"/>
      <c r="C399" s="192"/>
      <c r="D399" s="187" t="s">
        <v>153</v>
      </c>
      <c r="E399" s="193" t="s">
        <v>26</v>
      </c>
      <c r="F399" s="194" t="s">
        <v>776</v>
      </c>
      <c r="G399" s="192"/>
      <c r="H399" s="193" t="s">
        <v>26</v>
      </c>
      <c r="I399" s="192"/>
      <c r="J399" s="192"/>
      <c r="K399" s="192"/>
      <c r="L399" s="195"/>
      <c r="M399" s="196"/>
      <c r="N399" s="197"/>
      <c r="O399" s="197"/>
      <c r="P399" s="197"/>
      <c r="Q399" s="197"/>
      <c r="R399" s="197"/>
      <c r="S399" s="197"/>
      <c r="T399" s="198"/>
      <c r="AT399" s="199" t="s">
        <v>153</v>
      </c>
      <c r="AU399" s="199" t="s">
        <v>82</v>
      </c>
      <c r="AV399" s="13" t="s">
        <v>80</v>
      </c>
      <c r="AW399" s="13" t="s">
        <v>33</v>
      </c>
      <c r="AX399" s="13" t="s">
        <v>72</v>
      </c>
      <c r="AY399" s="199" t="s">
        <v>142</v>
      </c>
    </row>
    <row r="400" spans="1:65" s="14" customFormat="1" ht="10.199999999999999">
      <c r="B400" s="200"/>
      <c r="C400" s="201"/>
      <c r="D400" s="187" t="s">
        <v>153</v>
      </c>
      <c r="E400" s="202" t="s">
        <v>26</v>
      </c>
      <c r="F400" s="203" t="s">
        <v>777</v>
      </c>
      <c r="G400" s="201"/>
      <c r="H400" s="204">
        <v>87.5</v>
      </c>
      <c r="I400" s="201"/>
      <c r="J400" s="201"/>
      <c r="K400" s="201"/>
      <c r="L400" s="205"/>
      <c r="M400" s="206"/>
      <c r="N400" s="207"/>
      <c r="O400" s="207"/>
      <c r="P400" s="207"/>
      <c r="Q400" s="207"/>
      <c r="R400" s="207"/>
      <c r="S400" s="207"/>
      <c r="T400" s="208"/>
      <c r="AT400" s="209" t="s">
        <v>153</v>
      </c>
      <c r="AU400" s="209" t="s">
        <v>82</v>
      </c>
      <c r="AV400" s="14" t="s">
        <v>82</v>
      </c>
      <c r="AW400" s="14" t="s">
        <v>33</v>
      </c>
      <c r="AX400" s="14" t="s">
        <v>80</v>
      </c>
      <c r="AY400" s="209" t="s">
        <v>142</v>
      </c>
    </row>
    <row r="401" spans="1:65" s="2" customFormat="1" ht="16.5" customHeight="1">
      <c r="A401" s="31"/>
      <c r="B401" s="32"/>
      <c r="C401" s="220" t="s">
        <v>778</v>
      </c>
      <c r="D401" s="220" t="s">
        <v>285</v>
      </c>
      <c r="E401" s="221" t="s">
        <v>779</v>
      </c>
      <c r="F401" s="222" t="s">
        <v>780</v>
      </c>
      <c r="G401" s="223" t="s">
        <v>387</v>
      </c>
      <c r="H401" s="224">
        <v>48</v>
      </c>
      <c r="I401" s="225">
        <v>456</v>
      </c>
      <c r="J401" s="225">
        <f>ROUND(I401*H401,2)</f>
        <v>21888</v>
      </c>
      <c r="K401" s="222" t="s">
        <v>26</v>
      </c>
      <c r="L401" s="226"/>
      <c r="M401" s="227" t="s">
        <v>26</v>
      </c>
      <c r="N401" s="228" t="s">
        <v>45</v>
      </c>
      <c r="O401" s="183">
        <v>0</v>
      </c>
      <c r="P401" s="183">
        <f>O401*H401</f>
        <v>0</v>
      </c>
      <c r="Q401" s="183">
        <v>8.4000000000000005E-2</v>
      </c>
      <c r="R401" s="183">
        <f>Q401*H401</f>
        <v>4.032</v>
      </c>
      <c r="S401" s="183">
        <v>0</v>
      </c>
      <c r="T401" s="184">
        <f>S401*H401</f>
        <v>0</v>
      </c>
      <c r="U401" s="31"/>
      <c r="V401" s="31"/>
      <c r="W401" s="31"/>
      <c r="X401" s="31"/>
      <c r="Y401" s="31"/>
      <c r="Z401" s="31"/>
      <c r="AA401" s="31"/>
      <c r="AB401" s="31"/>
      <c r="AC401" s="31"/>
      <c r="AD401" s="31"/>
      <c r="AE401" s="31"/>
      <c r="AR401" s="185" t="s">
        <v>206</v>
      </c>
      <c r="AT401" s="185" t="s">
        <v>285</v>
      </c>
      <c r="AU401" s="185" t="s">
        <v>82</v>
      </c>
      <c r="AY401" s="17" t="s">
        <v>142</v>
      </c>
      <c r="BE401" s="186">
        <f>IF(N401="základní",J401,0)</f>
        <v>0</v>
      </c>
      <c r="BF401" s="186">
        <f>IF(N401="snížená",J401,0)</f>
        <v>0</v>
      </c>
      <c r="BG401" s="186">
        <f>IF(N401="zákl. přenesená",J401,0)</f>
        <v>21888</v>
      </c>
      <c r="BH401" s="186">
        <f>IF(N401="sníž. přenesená",J401,0)</f>
        <v>0</v>
      </c>
      <c r="BI401" s="186">
        <f>IF(N401="nulová",J401,0)</f>
        <v>0</v>
      </c>
      <c r="BJ401" s="17" t="s">
        <v>149</v>
      </c>
      <c r="BK401" s="186">
        <f>ROUND(I401*H401,2)</f>
        <v>21888</v>
      </c>
      <c r="BL401" s="17" t="s">
        <v>149</v>
      </c>
      <c r="BM401" s="185" t="s">
        <v>781</v>
      </c>
    </row>
    <row r="402" spans="1:65" s="2" customFormat="1" ht="10.199999999999999">
      <c r="A402" s="31"/>
      <c r="B402" s="32"/>
      <c r="C402" s="33"/>
      <c r="D402" s="187" t="s">
        <v>151</v>
      </c>
      <c r="E402" s="33"/>
      <c r="F402" s="188" t="s">
        <v>780</v>
      </c>
      <c r="G402" s="33"/>
      <c r="H402" s="33"/>
      <c r="I402" s="33"/>
      <c r="J402" s="33"/>
      <c r="K402" s="33"/>
      <c r="L402" s="36"/>
      <c r="M402" s="189"/>
      <c r="N402" s="190"/>
      <c r="O402" s="62"/>
      <c r="P402" s="62"/>
      <c r="Q402" s="62"/>
      <c r="R402" s="62"/>
      <c r="S402" s="62"/>
      <c r="T402" s="63"/>
      <c r="U402" s="31"/>
      <c r="V402" s="31"/>
      <c r="W402" s="31"/>
      <c r="X402" s="31"/>
      <c r="Y402" s="31"/>
      <c r="Z402" s="31"/>
      <c r="AA402" s="31"/>
      <c r="AB402" s="31"/>
      <c r="AC402" s="31"/>
      <c r="AD402" s="31"/>
      <c r="AE402" s="31"/>
      <c r="AT402" s="17" t="s">
        <v>151</v>
      </c>
      <c r="AU402" s="17" t="s">
        <v>82</v>
      </c>
    </row>
    <row r="403" spans="1:65" s="13" customFormat="1" ht="10.199999999999999">
      <c r="B403" s="191"/>
      <c r="C403" s="192"/>
      <c r="D403" s="187" t="s">
        <v>153</v>
      </c>
      <c r="E403" s="193" t="s">
        <v>26</v>
      </c>
      <c r="F403" s="194" t="s">
        <v>782</v>
      </c>
      <c r="G403" s="192"/>
      <c r="H403" s="193" t="s">
        <v>26</v>
      </c>
      <c r="I403" s="192"/>
      <c r="J403" s="192"/>
      <c r="K403" s="192"/>
      <c r="L403" s="195"/>
      <c r="M403" s="196"/>
      <c r="N403" s="197"/>
      <c r="O403" s="197"/>
      <c r="P403" s="197"/>
      <c r="Q403" s="197"/>
      <c r="R403" s="197"/>
      <c r="S403" s="197"/>
      <c r="T403" s="198"/>
      <c r="AT403" s="199" t="s">
        <v>153</v>
      </c>
      <c r="AU403" s="199" t="s">
        <v>82</v>
      </c>
      <c r="AV403" s="13" t="s">
        <v>80</v>
      </c>
      <c r="AW403" s="13" t="s">
        <v>33</v>
      </c>
      <c r="AX403" s="13" t="s">
        <v>72</v>
      </c>
      <c r="AY403" s="199" t="s">
        <v>142</v>
      </c>
    </row>
    <row r="404" spans="1:65" s="14" customFormat="1" ht="10.199999999999999">
      <c r="B404" s="200"/>
      <c r="C404" s="201"/>
      <c r="D404" s="187" t="s">
        <v>153</v>
      </c>
      <c r="E404" s="202" t="s">
        <v>26</v>
      </c>
      <c r="F404" s="203" t="s">
        <v>783</v>
      </c>
      <c r="G404" s="201"/>
      <c r="H404" s="204">
        <v>48</v>
      </c>
      <c r="I404" s="201"/>
      <c r="J404" s="201"/>
      <c r="K404" s="201"/>
      <c r="L404" s="205"/>
      <c r="M404" s="206"/>
      <c r="N404" s="207"/>
      <c r="O404" s="207"/>
      <c r="P404" s="207"/>
      <c r="Q404" s="207"/>
      <c r="R404" s="207"/>
      <c r="S404" s="207"/>
      <c r="T404" s="208"/>
      <c r="AT404" s="209" t="s">
        <v>153</v>
      </c>
      <c r="AU404" s="209" t="s">
        <v>82</v>
      </c>
      <c r="AV404" s="14" t="s">
        <v>82</v>
      </c>
      <c r="AW404" s="14" t="s">
        <v>33</v>
      </c>
      <c r="AX404" s="14" t="s">
        <v>80</v>
      </c>
      <c r="AY404" s="209" t="s">
        <v>142</v>
      </c>
    </row>
    <row r="405" spans="1:65" s="12" customFormat="1" ht="22.8" customHeight="1">
      <c r="B405" s="160"/>
      <c r="C405" s="161"/>
      <c r="D405" s="162" t="s">
        <v>71</v>
      </c>
      <c r="E405" s="173" t="s">
        <v>784</v>
      </c>
      <c r="F405" s="173" t="s">
        <v>785</v>
      </c>
      <c r="G405" s="161"/>
      <c r="H405" s="161"/>
      <c r="I405" s="161"/>
      <c r="J405" s="174">
        <f>BK405</f>
        <v>18452.580000000002</v>
      </c>
      <c r="K405" s="161"/>
      <c r="L405" s="165"/>
      <c r="M405" s="166"/>
      <c r="N405" s="167"/>
      <c r="O405" s="167"/>
      <c r="P405" s="168">
        <f>SUM(P406:P455)</f>
        <v>14.752127</v>
      </c>
      <c r="Q405" s="167"/>
      <c r="R405" s="168">
        <f>SUM(R406:R455)</f>
        <v>0</v>
      </c>
      <c r="S405" s="167"/>
      <c r="T405" s="169">
        <f>SUM(T406:T455)</f>
        <v>0</v>
      </c>
      <c r="AR405" s="170" t="s">
        <v>80</v>
      </c>
      <c r="AT405" s="171" t="s">
        <v>71</v>
      </c>
      <c r="AU405" s="171" t="s">
        <v>80</v>
      </c>
      <c r="AY405" s="170" t="s">
        <v>142</v>
      </c>
      <c r="BK405" s="172">
        <f>SUM(BK406:BK455)</f>
        <v>18452.580000000002</v>
      </c>
    </row>
    <row r="406" spans="1:65" s="2" customFormat="1" ht="16.5" customHeight="1">
      <c r="A406" s="31"/>
      <c r="B406" s="32"/>
      <c r="C406" s="175" t="s">
        <v>786</v>
      </c>
      <c r="D406" s="175" t="s">
        <v>144</v>
      </c>
      <c r="E406" s="176" t="s">
        <v>787</v>
      </c>
      <c r="F406" s="177" t="s">
        <v>788</v>
      </c>
      <c r="G406" s="178" t="s">
        <v>321</v>
      </c>
      <c r="H406" s="179">
        <v>16.937000000000001</v>
      </c>
      <c r="I406" s="180">
        <v>603</v>
      </c>
      <c r="J406" s="180">
        <f>ROUND(I406*H406,2)</f>
        <v>10213.01</v>
      </c>
      <c r="K406" s="177" t="s">
        <v>148</v>
      </c>
      <c r="L406" s="36"/>
      <c r="M406" s="181" t="s">
        <v>26</v>
      </c>
      <c r="N406" s="182" t="s">
        <v>45</v>
      </c>
      <c r="O406" s="183">
        <v>0.83499999999999996</v>
      </c>
      <c r="P406" s="183">
        <f>O406*H406</f>
        <v>14.142395</v>
      </c>
      <c r="Q406" s="183">
        <v>0</v>
      </c>
      <c r="R406" s="183">
        <f>Q406*H406</f>
        <v>0</v>
      </c>
      <c r="S406" s="183">
        <v>0</v>
      </c>
      <c r="T406" s="184">
        <f>S406*H406</f>
        <v>0</v>
      </c>
      <c r="U406" s="31"/>
      <c r="V406" s="31"/>
      <c r="W406" s="31"/>
      <c r="X406" s="31"/>
      <c r="Y406" s="31"/>
      <c r="Z406" s="31"/>
      <c r="AA406" s="31"/>
      <c r="AB406" s="31"/>
      <c r="AC406" s="31"/>
      <c r="AD406" s="31"/>
      <c r="AE406" s="31"/>
      <c r="AR406" s="185" t="s">
        <v>149</v>
      </c>
      <c r="AT406" s="185" t="s">
        <v>144</v>
      </c>
      <c r="AU406" s="185" t="s">
        <v>82</v>
      </c>
      <c r="AY406" s="17" t="s">
        <v>142</v>
      </c>
      <c r="BE406" s="186">
        <f>IF(N406="základní",J406,0)</f>
        <v>0</v>
      </c>
      <c r="BF406" s="186">
        <f>IF(N406="snížená",J406,0)</f>
        <v>0</v>
      </c>
      <c r="BG406" s="186">
        <f>IF(N406="zákl. přenesená",J406,0)</f>
        <v>10213.01</v>
      </c>
      <c r="BH406" s="186">
        <f>IF(N406="sníž. přenesená",J406,0)</f>
        <v>0</v>
      </c>
      <c r="BI406" s="186">
        <f>IF(N406="nulová",J406,0)</f>
        <v>0</v>
      </c>
      <c r="BJ406" s="17" t="s">
        <v>149</v>
      </c>
      <c r="BK406" s="186">
        <f>ROUND(I406*H406,2)</f>
        <v>10213.01</v>
      </c>
      <c r="BL406" s="17" t="s">
        <v>149</v>
      </c>
      <c r="BM406" s="185" t="s">
        <v>789</v>
      </c>
    </row>
    <row r="407" spans="1:65" s="2" customFormat="1" ht="10.199999999999999">
      <c r="A407" s="31"/>
      <c r="B407" s="32"/>
      <c r="C407" s="33"/>
      <c r="D407" s="187" t="s">
        <v>151</v>
      </c>
      <c r="E407" s="33"/>
      <c r="F407" s="188" t="s">
        <v>790</v>
      </c>
      <c r="G407" s="33"/>
      <c r="H407" s="33"/>
      <c r="I407" s="33"/>
      <c r="J407" s="33"/>
      <c r="K407" s="33"/>
      <c r="L407" s="36"/>
      <c r="M407" s="189"/>
      <c r="N407" s="190"/>
      <c r="O407" s="62"/>
      <c r="P407" s="62"/>
      <c r="Q407" s="62"/>
      <c r="R407" s="62"/>
      <c r="S407" s="62"/>
      <c r="T407" s="63"/>
      <c r="U407" s="31"/>
      <c r="V407" s="31"/>
      <c r="W407" s="31"/>
      <c r="X407" s="31"/>
      <c r="Y407" s="31"/>
      <c r="Z407" s="31"/>
      <c r="AA407" s="31"/>
      <c r="AB407" s="31"/>
      <c r="AC407" s="31"/>
      <c r="AD407" s="31"/>
      <c r="AE407" s="31"/>
      <c r="AT407" s="17" t="s">
        <v>151</v>
      </c>
      <c r="AU407" s="17" t="s">
        <v>82</v>
      </c>
    </row>
    <row r="408" spans="1:65" s="13" customFormat="1" ht="10.199999999999999">
      <c r="B408" s="191"/>
      <c r="C408" s="192"/>
      <c r="D408" s="187" t="s">
        <v>153</v>
      </c>
      <c r="E408" s="193" t="s">
        <v>26</v>
      </c>
      <c r="F408" s="194" t="s">
        <v>791</v>
      </c>
      <c r="G408" s="192"/>
      <c r="H408" s="193" t="s">
        <v>26</v>
      </c>
      <c r="I408" s="192"/>
      <c r="J408" s="192"/>
      <c r="K408" s="192"/>
      <c r="L408" s="195"/>
      <c r="M408" s="196"/>
      <c r="N408" s="197"/>
      <c r="O408" s="197"/>
      <c r="P408" s="197"/>
      <c r="Q408" s="197"/>
      <c r="R408" s="197"/>
      <c r="S408" s="197"/>
      <c r="T408" s="198"/>
      <c r="AT408" s="199" t="s">
        <v>153</v>
      </c>
      <c r="AU408" s="199" t="s">
        <v>82</v>
      </c>
      <c r="AV408" s="13" t="s">
        <v>80</v>
      </c>
      <c r="AW408" s="13" t="s">
        <v>33</v>
      </c>
      <c r="AX408" s="13" t="s">
        <v>72</v>
      </c>
      <c r="AY408" s="199" t="s">
        <v>142</v>
      </c>
    </row>
    <row r="409" spans="1:65" s="13" customFormat="1" ht="10.199999999999999">
      <c r="B409" s="191"/>
      <c r="C409" s="192"/>
      <c r="D409" s="187" t="s">
        <v>153</v>
      </c>
      <c r="E409" s="193" t="s">
        <v>26</v>
      </c>
      <c r="F409" s="194" t="s">
        <v>792</v>
      </c>
      <c r="G409" s="192"/>
      <c r="H409" s="193" t="s">
        <v>26</v>
      </c>
      <c r="I409" s="192"/>
      <c r="J409" s="192"/>
      <c r="K409" s="192"/>
      <c r="L409" s="195"/>
      <c r="M409" s="196"/>
      <c r="N409" s="197"/>
      <c r="O409" s="197"/>
      <c r="P409" s="197"/>
      <c r="Q409" s="197"/>
      <c r="R409" s="197"/>
      <c r="S409" s="197"/>
      <c r="T409" s="198"/>
      <c r="AT409" s="199" t="s">
        <v>153</v>
      </c>
      <c r="AU409" s="199" t="s">
        <v>82</v>
      </c>
      <c r="AV409" s="13" t="s">
        <v>80</v>
      </c>
      <c r="AW409" s="13" t="s">
        <v>33</v>
      </c>
      <c r="AX409" s="13" t="s">
        <v>72</v>
      </c>
      <c r="AY409" s="199" t="s">
        <v>142</v>
      </c>
    </row>
    <row r="410" spans="1:65" s="14" customFormat="1" ht="10.199999999999999">
      <c r="B410" s="200"/>
      <c r="C410" s="201"/>
      <c r="D410" s="187" t="s">
        <v>153</v>
      </c>
      <c r="E410" s="202" t="s">
        <v>26</v>
      </c>
      <c r="F410" s="203" t="s">
        <v>793</v>
      </c>
      <c r="G410" s="201"/>
      <c r="H410" s="204">
        <v>4.4000000000000004</v>
      </c>
      <c r="I410" s="201"/>
      <c r="J410" s="201"/>
      <c r="K410" s="201"/>
      <c r="L410" s="205"/>
      <c r="M410" s="206"/>
      <c r="N410" s="207"/>
      <c r="O410" s="207"/>
      <c r="P410" s="207"/>
      <c r="Q410" s="207"/>
      <c r="R410" s="207"/>
      <c r="S410" s="207"/>
      <c r="T410" s="208"/>
      <c r="AT410" s="209" t="s">
        <v>153</v>
      </c>
      <c r="AU410" s="209" t="s">
        <v>82</v>
      </c>
      <c r="AV410" s="14" t="s">
        <v>82</v>
      </c>
      <c r="AW410" s="14" t="s">
        <v>33</v>
      </c>
      <c r="AX410" s="14" t="s">
        <v>72</v>
      </c>
      <c r="AY410" s="209" t="s">
        <v>142</v>
      </c>
    </row>
    <row r="411" spans="1:65" s="13" customFormat="1" ht="10.199999999999999">
      <c r="B411" s="191"/>
      <c r="C411" s="192"/>
      <c r="D411" s="187" t="s">
        <v>153</v>
      </c>
      <c r="E411" s="193" t="s">
        <v>26</v>
      </c>
      <c r="F411" s="194" t="s">
        <v>794</v>
      </c>
      <c r="G411" s="192"/>
      <c r="H411" s="193" t="s">
        <v>26</v>
      </c>
      <c r="I411" s="192"/>
      <c r="J411" s="192"/>
      <c r="K411" s="192"/>
      <c r="L411" s="195"/>
      <c r="M411" s="196"/>
      <c r="N411" s="197"/>
      <c r="O411" s="197"/>
      <c r="P411" s="197"/>
      <c r="Q411" s="197"/>
      <c r="R411" s="197"/>
      <c r="S411" s="197"/>
      <c r="T411" s="198"/>
      <c r="AT411" s="199" t="s">
        <v>153</v>
      </c>
      <c r="AU411" s="199" t="s">
        <v>82</v>
      </c>
      <c r="AV411" s="13" t="s">
        <v>80</v>
      </c>
      <c r="AW411" s="13" t="s">
        <v>33</v>
      </c>
      <c r="AX411" s="13" t="s">
        <v>72</v>
      </c>
      <c r="AY411" s="199" t="s">
        <v>142</v>
      </c>
    </row>
    <row r="412" spans="1:65" s="14" customFormat="1" ht="10.199999999999999">
      <c r="B412" s="200"/>
      <c r="C412" s="201"/>
      <c r="D412" s="187" t="s">
        <v>153</v>
      </c>
      <c r="E412" s="202" t="s">
        <v>26</v>
      </c>
      <c r="F412" s="203" t="s">
        <v>795</v>
      </c>
      <c r="G412" s="201"/>
      <c r="H412" s="204">
        <v>1.1000000000000001</v>
      </c>
      <c r="I412" s="201"/>
      <c r="J412" s="201"/>
      <c r="K412" s="201"/>
      <c r="L412" s="205"/>
      <c r="M412" s="206"/>
      <c r="N412" s="207"/>
      <c r="O412" s="207"/>
      <c r="P412" s="207"/>
      <c r="Q412" s="207"/>
      <c r="R412" s="207"/>
      <c r="S412" s="207"/>
      <c r="T412" s="208"/>
      <c r="AT412" s="209" t="s">
        <v>153</v>
      </c>
      <c r="AU412" s="209" t="s">
        <v>82</v>
      </c>
      <c r="AV412" s="14" t="s">
        <v>82</v>
      </c>
      <c r="AW412" s="14" t="s">
        <v>33</v>
      </c>
      <c r="AX412" s="14" t="s">
        <v>72</v>
      </c>
      <c r="AY412" s="209" t="s">
        <v>142</v>
      </c>
    </row>
    <row r="413" spans="1:65" s="13" customFormat="1" ht="10.199999999999999">
      <c r="B413" s="191"/>
      <c r="C413" s="192"/>
      <c r="D413" s="187" t="s">
        <v>153</v>
      </c>
      <c r="E413" s="193" t="s">
        <v>26</v>
      </c>
      <c r="F413" s="194" t="s">
        <v>796</v>
      </c>
      <c r="G413" s="192"/>
      <c r="H413" s="193" t="s">
        <v>26</v>
      </c>
      <c r="I413" s="192"/>
      <c r="J413" s="192"/>
      <c r="K413" s="192"/>
      <c r="L413" s="195"/>
      <c r="M413" s="196"/>
      <c r="N413" s="197"/>
      <c r="O413" s="197"/>
      <c r="P413" s="197"/>
      <c r="Q413" s="197"/>
      <c r="R413" s="197"/>
      <c r="S413" s="197"/>
      <c r="T413" s="198"/>
      <c r="AT413" s="199" t="s">
        <v>153</v>
      </c>
      <c r="AU413" s="199" t="s">
        <v>82</v>
      </c>
      <c r="AV413" s="13" t="s">
        <v>80</v>
      </c>
      <c r="AW413" s="13" t="s">
        <v>33</v>
      </c>
      <c r="AX413" s="13" t="s">
        <v>72</v>
      </c>
      <c r="AY413" s="199" t="s">
        <v>142</v>
      </c>
    </row>
    <row r="414" spans="1:65" s="14" customFormat="1" ht="10.199999999999999">
      <c r="B414" s="200"/>
      <c r="C414" s="201"/>
      <c r="D414" s="187" t="s">
        <v>153</v>
      </c>
      <c r="E414" s="202" t="s">
        <v>26</v>
      </c>
      <c r="F414" s="203" t="s">
        <v>797</v>
      </c>
      <c r="G414" s="201"/>
      <c r="H414" s="204">
        <v>0.81200000000000006</v>
      </c>
      <c r="I414" s="201"/>
      <c r="J414" s="201"/>
      <c r="K414" s="201"/>
      <c r="L414" s="205"/>
      <c r="M414" s="206"/>
      <c r="N414" s="207"/>
      <c r="O414" s="207"/>
      <c r="P414" s="207"/>
      <c r="Q414" s="207"/>
      <c r="R414" s="207"/>
      <c r="S414" s="207"/>
      <c r="T414" s="208"/>
      <c r="AT414" s="209" t="s">
        <v>153</v>
      </c>
      <c r="AU414" s="209" t="s">
        <v>82</v>
      </c>
      <c r="AV414" s="14" t="s">
        <v>82</v>
      </c>
      <c r="AW414" s="14" t="s">
        <v>33</v>
      </c>
      <c r="AX414" s="14" t="s">
        <v>72</v>
      </c>
      <c r="AY414" s="209" t="s">
        <v>142</v>
      </c>
    </row>
    <row r="415" spans="1:65" s="13" customFormat="1" ht="10.199999999999999">
      <c r="B415" s="191"/>
      <c r="C415" s="192"/>
      <c r="D415" s="187" t="s">
        <v>153</v>
      </c>
      <c r="E415" s="193" t="s">
        <v>26</v>
      </c>
      <c r="F415" s="194" t="s">
        <v>798</v>
      </c>
      <c r="G415" s="192"/>
      <c r="H415" s="193" t="s">
        <v>26</v>
      </c>
      <c r="I415" s="192"/>
      <c r="J415" s="192"/>
      <c r="K415" s="192"/>
      <c r="L415" s="195"/>
      <c r="M415" s="196"/>
      <c r="N415" s="197"/>
      <c r="O415" s="197"/>
      <c r="P415" s="197"/>
      <c r="Q415" s="197"/>
      <c r="R415" s="197"/>
      <c r="S415" s="197"/>
      <c r="T415" s="198"/>
      <c r="AT415" s="199" t="s">
        <v>153</v>
      </c>
      <c r="AU415" s="199" t="s">
        <v>82</v>
      </c>
      <c r="AV415" s="13" t="s">
        <v>80</v>
      </c>
      <c r="AW415" s="13" t="s">
        <v>33</v>
      </c>
      <c r="AX415" s="13" t="s">
        <v>72</v>
      </c>
      <c r="AY415" s="199" t="s">
        <v>142</v>
      </c>
    </row>
    <row r="416" spans="1:65" s="14" customFormat="1" ht="10.199999999999999">
      <c r="B416" s="200"/>
      <c r="C416" s="201"/>
      <c r="D416" s="187" t="s">
        <v>153</v>
      </c>
      <c r="E416" s="202" t="s">
        <v>26</v>
      </c>
      <c r="F416" s="203" t="s">
        <v>799</v>
      </c>
      <c r="G416" s="201"/>
      <c r="H416" s="204">
        <v>1.5</v>
      </c>
      <c r="I416" s="201"/>
      <c r="J416" s="201"/>
      <c r="K416" s="201"/>
      <c r="L416" s="205"/>
      <c r="M416" s="206"/>
      <c r="N416" s="207"/>
      <c r="O416" s="207"/>
      <c r="P416" s="207"/>
      <c r="Q416" s="207"/>
      <c r="R416" s="207"/>
      <c r="S416" s="207"/>
      <c r="T416" s="208"/>
      <c r="AT416" s="209" t="s">
        <v>153</v>
      </c>
      <c r="AU416" s="209" t="s">
        <v>82</v>
      </c>
      <c r="AV416" s="14" t="s">
        <v>82</v>
      </c>
      <c r="AW416" s="14" t="s">
        <v>33</v>
      </c>
      <c r="AX416" s="14" t="s">
        <v>72</v>
      </c>
      <c r="AY416" s="209" t="s">
        <v>142</v>
      </c>
    </row>
    <row r="417" spans="1:65" s="13" customFormat="1" ht="10.199999999999999">
      <c r="B417" s="191"/>
      <c r="C417" s="192"/>
      <c r="D417" s="187" t="s">
        <v>153</v>
      </c>
      <c r="E417" s="193" t="s">
        <v>26</v>
      </c>
      <c r="F417" s="194" t="s">
        <v>800</v>
      </c>
      <c r="G417" s="192"/>
      <c r="H417" s="193" t="s">
        <v>26</v>
      </c>
      <c r="I417" s="192"/>
      <c r="J417" s="192"/>
      <c r="K417" s="192"/>
      <c r="L417" s="195"/>
      <c r="M417" s="196"/>
      <c r="N417" s="197"/>
      <c r="O417" s="197"/>
      <c r="P417" s="197"/>
      <c r="Q417" s="197"/>
      <c r="R417" s="197"/>
      <c r="S417" s="197"/>
      <c r="T417" s="198"/>
      <c r="AT417" s="199" t="s">
        <v>153</v>
      </c>
      <c r="AU417" s="199" t="s">
        <v>82</v>
      </c>
      <c r="AV417" s="13" t="s">
        <v>80</v>
      </c>
      <c r="AW417" s="13" t="s">
        <v>33</v>
      </c>
      <c r="AX417" s="13" t="s">
        <v>72</v>
      </c>
      <c r="AY417" s="199" t="s">
        <v>142</v>
      </c>
    </row>
    <row r="418" spans="1:65" s="14" customFormat="1" ht="10.199999999999999">
      <c r="B418" s="200"/>
      <c r="C418" s="201"/>
      <c r="D418" s="187" t="s">
        <v>153</v>
      </c>
      <c r="E418" s="202" t="s">
        <v>26</v>
      </c>
      <c r="F418" s="203" t="s">
        <v>801</v>
      </c>
      <c r="G418" s="201"/>
      <c r="H418" s="204">
        <v>7.2729999999999997</v>
      </c>
      <c r="I418" s="201"/>
      <c r="J418" s="201"/>
      <c r="K418" s="201"/>
      <c r="L418" s="205"/>
      <c r="M418" s="206"/>
      <c r="N418" s="207"/>
      <c r="O418" s="207"/>
      <c r="P418" s="207"/>
      <c r="Q418" s="207"/>
      <c r="R418" s="207"/>
      <c r="S418" s="207"/>
      <c r="T418" s="208"/>
      <c r="AT418" s="209" t="s">
        <v>153</v>
      </c>
      <c r="AU418" s="209" t="s">
        <v>82</v>
      </c>
      <c r="AV418" s="14" t="s">
        <v>82</v>
      </c>
      <c r="AW418" s="14" t="s">
        <v>33</v>
      </c>
      <c r="AX418" s="14" t="s">
        <v>72</v>
      </c>
      <c r="AY418" s="209" t="s">
        <v>142</v>
      </c>
    </row>
    <row r="419" spans="1:65" s="13" customFormat="1" ht="10.199999999999999">
      <c r="B419" s="191"/>
      <c r="C419" s="192"/>
      <c r="D419" s="187" t="s">
        <v>153</v>
      </c>
      <c r="E419" s="193" t="s">
        <v>26</v>
      </c>
      <c r="F419" s="194" t="s">
        <v>802</v>
      </c>
      <c r="G419" s="192"/>
      <c r="H419" s="193" t="s">
        <v>26</v>
      </c>
      <c r="I419" s="192"/>
      <c r="J419" s="192"/>
      <c r="K419" s="192"/>
      <c r="L419" s="195"/>
      <c r="M419" s="196"/>
      <c r="N419" s="197"/>
      <c r="O419" s="197"/>
      <c r="P419" s="197"/>
      <c r="Q419" s="197"/>
      <c r="R419" s="197"/>
      <c r="S419" s="197"/>
      <c r="T419" s="198"/>
      <c r="AT419" s="199" t="s">
        <v>153</v>
      </c>
      <c r="AU419" s="199" t="s">
        <v>82</v>
      </c>
      <c r="AV419" s="13" t="s">
        <v>80</v>
      </c>
      <c r="AW419" s="13" t="s">
        <v>33</v>
      </c>
      <c r="AX419" s="13" t="s">
        <v>72</v>
      </c>
      <c r="AY419" s="199" t="s">
        <v>142</v>
      </c>
    </row>
    <row r="420" spans="1:65" s="13" customFormat="1" ht="10.199999999999999">
      <c r="B420" s="191"/>
      <c r="C420" s="192"/>
      <c r="D420" s="187" t="s">
        <v>153</v>
      </c>
      <c r="E420" s="193" t="s">
        <v>26</v>
      </c>
      <c r="F420" s="194" t="s">
        <v>803</v>
      </c>
      <c r="G420" s="192"/>
      <c r="H420" s="193" t="s">
        <v>26</v>
      </c>
      <c r="I420" s="192"/>
      <c r="J420" s="192"/>
      <c r="K420" s="192"/>
      <c r="L420" s="195"/>
      <c r="M420" s="196"/>
      <c r="N420" s="197"/>
      <c r="O420" s="197"/>
      <c r="P420" s="197"/>
      <c r="Q420" s="197"/>
      <c r="R420" s="197"/>
      <c r="S420" s="197"/>
      <c r="T420" s="198"/>
      <c r="AT420" s="199" t="s">
        <v>153</v>
      </c>
      <c r="AU420" s="199" t="s">
        <v>82</v>
      </c>
      <c r="AV420" s="13" t="s">
        <v>80</v>
      </c>
      <c r="AW420" s="13" t="s">
        <v>33</v>
      </c>
      <c r="AX420" s="13" t="s">
        <v>72</v>
      </c>
      <c r="AY420" s="199" t="s">
        <v>142</v>
      </c>
    </row>
    <row r="421" spans="1:65" s="14" customFormat="1" ht="10.199999999999999">
      <c r="B421" s="200"/>
      <c r="C421" s="201"/>
      <c r="D421" s="187" t="s">
        <v>153</v>
      </c>
      <c r="E421" s="202" t="s">
        <v>26</v>
      </c>
      <c r="F421" s="203" t="s">
        <v>804</v>
      </c>
      <c r="G421" s="201"/>
      <c r="H421" s="204">
        <v>1.75</v>
      </c>
      <c r="I421" s="201"/>
      <c r="J421" s="201"/>
      <c r="K421" s="201"/>
      <c r="L421" s="205"/>
      <c r="M421" s="206"/>
      <c r="N421" s="207"/>
      <c r="O421" s="207"/>
      <c r="P421" s="207"/>
      <c r="Q421" s="207"/>
      <c r="R421" s="207"/>
      <c r="S421" s="207"/>
      <c r="T421" s="208"/>
      <c r="AT421" s="209" t="s">
        <v>153</v>
      </c>
      <c r="AU421" s="209" t="s">
        <v>82</v>
      </c>
      <c r="AV421" s="14" t="s">
        <v>82</v>
      </c>
      <c r="AW421" s="14" t="s">
        <v>33</v>
      </c>
      <c r="AX421" s="14" t="s">
        <v>72</v>
      </c>
      <c r="AY421" s="209" t="s">
        <v>142</v>
      </c>
    </row>
    <row r="422" spans="1:65" s="13" customFormat="1" ht="10.199999999999999">
      <c r="B422" s="191"/>
      <c r="C422" s="192"/>
      <c r="D422" s="187" t="s">
        <v>153</v>
      </c>
      <c r="E422" s="193" t="s">
        <v>26</v>
      </c>
      <c r="F422" s="194" t="s">
        <v>805</v>
      </c>
      <c r="G422" s="192"/>
      <c r="H422" s="193" t="s">
        <v>26</v>
      </c>
      <c r="I422" s="192"/>
      <c r="J422" s="192"/>
      <c r="K422" s="192"/>
      <c r="L422" s="195"/>
      <c r="M422" s="196"/>
      <c r="N422" s="197"/>
      <c r="O422" s="197"/>
      <c r="P422" s="197"/>
      <c r="Q422" s="197"/>
      <c r="R422" s="197"/>
      <c r="S422" s="197"/>
      <c r="T422" s="198"/>
      <c r="AT422" s="199" t="s">
        <v>153</v>
      </c>
      <c r="AU422" s="199" t="s">
        <v>82</v>
      </c>
      <c r="AV422" s="13" t="s">
        <v>80</v>
      </c>
      <c r="AW422" s="13" t="s">
        <v>33</v>
      </c>
      <c r="AX422" s="13" t="s">
        <v>72</v>
      </c>
      <c r="AY422" s="199" t="s">
        <v>142</v>
      </c>
    </row>
    <row r="423" spans="1:65" s="14" customFormat="1" ht="10.199999999999999">
      <c r="B423" s="200"/>
      <c r="C423" s="201"/>
      <c r="D423" s="187" t="s">
        <v>153</v>
      </c>
      <c r="E423" s="202" t="s">
        <v>26</v>
      </c>
      <c r="F423" s="203" t="s">
        <v>417</v>
      </c>
      <c r="G423" s="201"/>
      <c r="H423" s="204">
        <v>0.1</v>
      </c>
      <c r="I423" s="201"/>
      <c r="J423" s="201"/>
      <c r="K423" s="201"/>
      <c r="L423" s="205"/>
      <c r="M423" s="206"/>
      <c r="N423" s="207"/>
      <c r="O423" s="207"/>
      <c r="P423" s="207"/>
      <c r="Q423" s="207"/>
      <c r="R423" s="207"/>
      <c r="S423" s="207"/>
      <c r="T423" s="208"/>
      <c r="AT423" s="209" t="s">
        <v>153</v>
      </c>
      <c r="AU423" s="209" t="s">
        <v>82</v>
      </c>
      <c r="AV423" s="14" t="s">
        <v>82</v>
      </c>
      <c r="AW423" s="14" t="s">
        <v>33</v>
      </c>
      <c r="AX423" s="14" t="s">
        <v>72</v>
      </c>
      <c r="AY423" s="209" t="s">
        <v>142</v>
      </c>
    </row>
    <row r="424" spans="1:65" s="13" customFormat="1" ht="10.199999999999999">
      <c r="B424" s="191"/>
      <c r="C424" s="192"/>
      <c r="D424" s="187" t="s">
        <v>153</v>
      </c>
      <c r="E424" s="193" t="s">
        <v>26</v>
      </c>
      <c r="F424" s="194" t="s">
        <v>806</v>
      </c>
      <c r="G424" s="192"/>
      <c r="H424" s="193" t="s">
        <v>26</v>
      </c>
      <c r="I424" s="192"/>
      <c r="J424" s="192"/>
      <c r="K424" s="192"/>
      <c r="L424" s="195"/>
      <c r="M424" s="196"/>
      <c r="N424" s="197"/>
      <c r="O424" s="197"/>
      <c r="P424" s="197"/>
      <c r="Q424" s="197"/>
      <c r="R424" s="197"/>
      <c r="S424" s="197"/>
      <c r="T424" s="198"/>
      <c r="AT424" s="199" t="s">
        <v>153</v>
      </c>
      <c r="AU424" s="199" t="s">
        <v>82</v>
      </c>
      <c r="AV424" s="13" t="s">
        <v>80</v>
      </c>
      <c r="AW424" s="13" t="s">
        <v>33</v>
      </c>
      <c r="AX424" s="13" t="s">
        <v>72</v>
      </c>
      <c r="AY424" s="199" t="s">
        <v>142</v>
      </c>
    </row>
    <row r="425" spans="1:65" s="14" customFormat="1" ht="10.199999999999999">
      <c r="B425" s="200"/>
      <c r="C425" s="201"/>
      <c r="D425" s="187" t="s">
        <v>153</v>
      </c>
      <c r="E425" s="202" t="s">
        <v>26</v>
      </c>
      <c r="F425" s="203" t="s">
        <v>807</v>
      </c>
      <c r="G425" s="201"/>
      <c r="H425" s="204">
        <v>2E-3</v>
      </c>
      <c r="I425" s="201"/>
      <c r="J425" s="201"/>
      <c r="K425" s="201"/>
      <c r="L425" s="205"/>
      <c r="M425" s="206"/>
      <c r="N425" s="207"/>
      <c r="O425" s="207"/>
      <c r="P425" s="207"/>
      <c r="Q425" s="207"/>
      <c r="R425" s="207"/>
      <c r="S425" s="207"/>
      <c r="T425" s="208"/>
      <c r="AT425" s="209" t="s">
        <v>153</v>
      </c>
      <c r="AU425" s="209" t="s">
        <v>82</v>
      </c>
      <c r="AV425" s="14" t="s">
        <v>82</v>
      </c>
      <c r="AW425" s="14" t="s">
        <v>33</v>
      </c>
      <c r="AX425" s="14" t="s">
        <v>72</v>
      </c>
      <c r="AY425" s="209" t="s">
        <v>142</v>
      </c>
    </row>
    <row r="426" spans="1:65" s="15" customFormat="1" ht="10.199999999999999">
      <c r="B426" s="210"/>
      <c r="C426" s="211"/>
      <c r="D426" s="187" t="s">
        <v>153</v>
      </c>
      <c r="E426" s="212" t="s">
        <v>26</v>
      </c>
      <c r="F426" s="213" t="s">
        <v>177</v>
      </c>
      <c r="G426" s="211"/>
      <c r="H426" s="214">
        <v>16.937000000000001</v>
      </c>
      <c r="I426" s="211"/>
      <c r="J426" s="211"/>
      <c r="K426" s="211"/>
      <c r="L426" s="215"/>
      <c r="M426" s="216"/>
      <c r="N426" s="217"/>
      <c r="O426" s="217"/>
      <c r="P426" s="217"/>
      <c r="Q426" s="217"/>
      <c r="R426" s="217"/>
      <c r="S426" s="217"/>
      <c r="T426" s="218"/>
      <c r="AT426" s="219" t="s">
        <v>153</v>
      </c>
      <c r="AU426" s="219" t="s">
        <v>82</v>
      </c>
      <c r="AV426" s="15" t="s">
        <v>149</v>
      </c>
      <c r="AW426" s="15" t="s">
        <v>33</v>
      </c>
      <c r="AX426" s="15" t="s">
        <v>80</v>
      </c>
      <c r="AY426" s="219" t="s">
        <v>142</v>
      </c>
    </row>
    <row r="427" spans="1:65" s="2" customFormat="1" ht="16.5" customHeight="1">
      <c r="A427" s="31"/>
      <c r="B427" s="32"/>
      <c r="C427" s="175" t="s">
        <v>808</v>
      </c>
      <c r="D427" s="175" t="s">
        <v>144</v>
      </c>
      <c r="E427" s="176" t="s">
        <v>809</v>
      </c>
      <c r="F427" s="177" t="s">
        <v>810</v>
      </c>
      <c r="G427" s="178" t="s">
        <v>321</v>
      </c>
      <c r="H427" s="179">
        <v>152.43299999999999</v>
      </c>
      <c r="I427" s="180">
        <v>16.899999999999999</v>
      </c>
      <c r="J427" s="180">
        <f>ROUND(I427*H427,2)</f>
        <v>2576.12</v>
      </c>
      <c r="K427" s="177" t="s">
        <v>148</v>
      </c>
      <c r="L427" s="36"/>
      <c r="M427" s="181" t="s">
        <v>26</v>
      </c>
      <c r="N427" s="182" t="s">
        <v>45</v>
      </c>
      <c r="O427" s="183">
        <v>4.0000000000000001E-3</v>
      </c>
      <c r="P427" s="183">
        <f>O427*H427</f>
        <v>0.60973199999999994</v>
      </c>
      <c r="Q427" s="183">
        <v>0</v>
      </c>
      <c r="R427" s="183">
        <f>Q427*H427</f>
        <v>0</v>
      </c>
      <c r="S427" s="183">
        <v>0</v>
      </c>
      <c r="T427" s="184">
        <f>S427*H427</f>
        <v>0</v>
      </c>
      <c r="U427" s="31"/>
      <c r="V427" s="31"/>
      <c r="W427" s="31"/>
      <c r="X427" s="31"/>
      <c r="Y427" s="31"/>
      <c r="Z427" s="31"/>
      <c r="AA427" s="31"/>
      <c r="AB427" s="31"/>
      <c r="AC427" s="31"/>
      <c r="AD427" s="31"/>
      <c r="AE427" s="31"/>
      <c r="AR427" s="185" t="s">
        <v>149</v>
      </c>
      <c r="AT427" s="185" t="s">
        <v>144</v>
      </c>
      <c r="AU427" s="185" t="s">
        <v>82</v>
      </c>
      <c r="AY427" s="17" t="s">
        <v>142</v>
      </c>
      <c r="BE427" s="186">
        <f>IF(N427="základní",J427,0)</f>
        <v>0</v>
      </c>
      <c r="BF427" s="186">
        <f>IF(N427="snížená",J427,0)</f>
        <v>0</v>
      </c>
      <c r="BG427" s="186">
        <f>IF(N427="zákl. přenesená",J427,0)</f>
        <v>2576.12</v>
      </c>
      <c r="BH427" s="186">
        <f>IF(N427="sníž. přenesená",J427,0)</f>
        <v>0</v>
      </c>
      <c r="BI427" s="186">
        <f>IF(N427="nulová",J427,0)</f>
        <v>0</v>
      </c>
      <c r="BJ427" s="17" t="s">
        <v>149</v>
      </c>
      <c r="BK427" s="186">
        <f>ROUND(I427*H427,2)</f>
        <v>2576.12</v>
      </c>
      <c r="BL427" s="17" t="s">
        <v>149</v>
      </c>
      <c r="BM427" s="185" t="s">
        <v>811</v>
      </c>
    </row>
    <row r="428" spans="1:65" s="2" customFormat="1" ht="19.2">
      <c r="A428" s="31"/>
      <c r="B428" s="32"/>
      <c r="C428" s="33"/>
      <c r="D428" s="187" t="s">
        <v>151</v>
      </c>
      <c r="E428" s="33"/>
      <c r="F428" s="188" t="s">
        <v>812</v>
      </c>
      <c r="G428" s="33"/>
      <c r="H428" s="33"/>
      <c r="I428" s="33"/>
      <c r="J428" s="33"/>
      <c r="K428" s="33"/>
      <c r="L428" s="36"/>
      <c r="M428" s="189"/>
      <c r="N428" s="190"/>
      <c r="O428" s="62"/>
      <c r="P428" s="62"/>
      <c r="Q428" s="62"/>
      <c r="R428" s="62"/>
      <c r="S428" s="62"/>
      <c r="T428" s="63"/>
      <c r="U428" s="31"/>
      <c r="V428" s="31"/>
      <c r="W428" s="31"/>
      <c r="X428" s="31"/>
      <c r="Y428" s="31"/>
      <c r="Z428" s="31"/>
      <c r="AA428" s="31"/>
      <c r="AB428" s="31"/>
      <c r="AC428" s="31"/>
      <c r="AD428" s="31"/>
      <c r="AE428" s="31"/>
      <c r="AT428" s="17" t="s">
        <v>151</v>
      </c>
      <c r="AU428" s="17" t="s">
        <v>82</v>
      </c>
    </row>
    <row r="429" spans="1:65" s="13" customFormat="1" ht="10.199999999999999">
      <c r="B429" s="191"/>
      <c r="C429" s="192"/>
      <c r="D429" s="187" t="s">
        <v>153</v>
      </c>
      <c r="E429" s="193" t="s">
        <v>26</v>
      </c>
      <c r="F429" s="194" t="s">
        <v>813</v>
      </c>
      <c r="G429" s="192"/>
      <c r="H429" s="193" t="s">
        <v>26</v>
      </c>
      <c r="I429" s="192"/>
      <c r="J429" s="192"/>
      <c r="K429" s="192"/>
      <c r="L429" s="195"/>
      <c r="M429" s="196"/>
      <c r="N429" s="197"/>
      <c r="O429" s="197"/>
      <c r="P429" s="197"/>
      <c r="Q429" s="197"/>
      <c r="R429" s="197"/>
      <c r="S429" s="197"/>
      <c r="T429" s="198"/>
      <c r="AT429" s="199" t="s">
        <v>153</v>
      </c>
      <c r="AU429" s="199" t="s">
        <v>82</v>
      </c>
      <c r="AV429" s="13" t="s">
        <v>80</v>
      </c>
      <c r="AW429" s="13" t="s">
        <v>33</v>
      </c>
      <c r="AX429" s="13" t="s">
        <v>72</v>
      </c>
      <c r="AY429" s="199" t="s">
        <v>142</v>
      </c>
    </row>
    <row r="430" spans="1:65" s="14" customFormat="1" ht="10.199999999999999">
      <c r="B430" s="200"/>
      <c r="C430" s="201"/>
      <c r="D430" s="187" t="s">
        <v>153</v>
      </c>
      <c r="E430" s="202" t="s">
        <v>26</v>
      </c>
      <c r="F430" s="203" t="s">
        <v>814</v>
      </c>
      <c r="G430" s="201"/>
      <c r="H430" s="204">
        <v>152.43299999999999</v>
      </c>
      <c r="I430" s="201"/>
      <c r="J430" s="201"/>
      <c r="K430" s="201"/>
      <c r="L430" s="205"/>
      <c r="M430" s="206"/>
      <c r="N430" s="207"/>
      <c r="O430" s="207"/>
      <c r="P430" s="207"/>
      <c r="Q430" s="207"/>
      <c r="R430" s="207"/>
      <c r="S430" s="207"/>
      <c r="T430" s="208"/>
      <c r="AT430" s="209" t="s">
        <v>153</v>
      </c>
      <c r="AU430" s="209" t="s">
        <v>82</v>
      </c>
      <c r="AV430" s="14" t="s">
        <v>82</v>
      </c>
      <c r="AW430" s="14" t="s">
        <v>33</v>
      </c>
      <c r="AX430" s="14" t="s">
        <v>80</v>
      </c>
      <c r="AY430" s="209" t="s">
        <v>142</v>
      </c>
    </row>
    <row r="431" spans="1:65" s="2" customFormat="1" ht="16.5" customHeight="1">
      <c r="A431" s="31"/>
      <c r="B431" s="32"/>
      <c r="C431" s="175" t="s">
        <v>815</v>
      </c>
      <c r="D431" s="175" t="s">
        <v>144</v>
      </c>
      <c r="E431" s="176" t="s">
        <v>816</v>
      </c>
      <c r="F431" s="177" t="s">
        <v>817</v>
      </c>
      <c r="G431" s="178" t="s">
        <v>321</v>
      </c>
      <c r="H431" s="179">
        <v>6.8140000000000001</v>
      </c>
      <c r="I431" s="180">
        <v>150</v>
      </c>
      <c r="J431" s="180">
        <f>ROUND(I431*H431,2)</f>
        <v>1022.1</v>
      </c>
      <c r="K431" s="177" t="s">
        <v>26</v>
      </c>
      <c r="L431" s="36"/>
      <c r="M431" s="181" t="s">
        <v>26</v>
      </c>
      <c r="N431" s="182" t="s">
        <v>45</v>
      </c>
      <c r="O431" s="183">
        <v>0</v>
      </c>
      <c r="P431" s="183">
        <f>O431*H431</f>
        <v>0</v>
      </c>
      <c r="Q431" s="183">
        <v>0</v>
      </c>
      <c r="R431" s="183">
        <f>Q431*H431</f>
        <v>0</v>
      </c>
      <c r="S431" s="183">
        <v>0</v>
      </c>
      <c r="T431" s="184">
        <f>S431*H431</f>
        <v>0</v>
      </c>
      <c r="U431" s="31"/>
      <c r="V431" s="31"/>
      <c r="W431" s="31"/>
      <c r="X431" s="31"/>
      <c r="Y431" s="31"/>
      <c r="Z431" s="31"/>
      <c r="AA431" s="31"/>
      <c r="AB431" s="31"/>
      <c r="AC431" s="31"/>
      <c r="AD431" s="31"/>
      <c r="AE431" s="31"/>
      <c r="AR431" s="185" t="s">
        <v>149</v>
      </c>
      <c r="AT431" s="185" t="s">
        <v>144</v>
      </c>
      <c r="AU431" s="185" t="s">
        <v>82</v>
      </c>
      <c r="AY431" s="17" t="s">
        <v>142</v>
      </c>
      <c r="BE431" s="186">
        <f>IF(N431="základní",J431,0)</f>
        <v>0</v>
      </c>
      <c r="BF431" s="186">
        <f>IF(N431="snížená",J431,0)</f>
        <v>0</v>
      </c>
      <c r="BG431" s="186">
        <f>IF(N431="zákl. přenesená",J431,0)</f>
        <v>1022.1</v>
      </c>
      <c r="BH431" s="186">
        <f>IF(N431="sníž. přenesená",J431,0)</f>
        <v>0</v>
      </c>
      <c r="BI431" s="186">
        <f>IF(N431="nulová",J431,0)</f>
        <v>0</v>
      </c>
      <c r="BJ431" s="17" t="s">
        <v>149</v>
      </c>
      <c r="BK431" s="186">
        <f>ROUND(I431*H431,2)</f>
        <v>1022.1</v>
      </c>
      <c r="BL431" s="17" t="s">
        <v>149</v>
      </c>
      <c r="BM431" s="185" t="s">
        <v>818</v>
      </c>
    </row>
    <row r="432" spans="1:65" s="2" customFormat="1" ht="10.199999999999999">
      <c r="A432" s="31"/>
      <c r="B432" s="32"/>
      <c r="C432" s="33"/>
      <c r="D432" s="187" t="s">
        <v>151</v>
      </c>
      <c r="E432" s="33"/>
      <c r="F432" s="188" t="s">
        <v>819</v>
      </c>
      <c r="G432" s="33"/>
      <c r="H432" s="33"/>
      <c r="I432" s="33"/>
      <c r="J432" s="33"/>
      <c r="K432" s="33"/>
      <c r="L432" s="36"/>
      <c r="M432" s="189"/>
      <c r="N432" s="190"/>
      <c r="O432" s="62"/>
      <c r="P432" s="62"/>
      <c r="Q432" s="62"/>
      <c r="R432" s="62"/>
      <c r="S432" s="62"/>
      <c r="T432" s="63"/>
      <c r="U432" s="31"/>
      <c r="V432" s="31"/>
      <c r="W432" s="31"/>
      <c r="X432" s="31"/>
      <c r="Y432" s="31"/>
      <c r="Z432" s="31"/>
      <c r="AA432" s="31"/>
      <c r="AB432" s="31"/>
      <c r="AC432" s="31"/>
      <c r="AD432" s="31"/>
      <c r="AE432" s="31"/>
      <c r="AT432" s="17" t="s">
        <v>151</v>
      </c>
      <c r="AU432" s="17" t="s">
        <v>82</v>
      </c>
    </row>
    <row r="433" spans="1:65" s="13" customFormat="1" ht="10.199999999999999">
      <c r="B433" s="191"/>
      <c r="C433" s="192"/>
      <c r="D433" s="187" t="s">
        <v>153</v>
      </c>
      <c r="E433" s="193" t="s">
        <v>26</v>
      </c>
      <c r="F433" s="194" t="s">
        <v>820</v>
      </c>
      <c r="G433" s="192"/>
      <c r="H433" s="193" t="s">
        <v>26</v>
      </c>
      <c r="I433" s="192"/>
      <c r="J433" s="192"/>
      <c r="K433" s="192"/>
      <c r="L433" s="195"/>
      <c r="M433" s="196"/>
      <c r="N433" s="197"/>
      <c r="O433" s="197"/>
      <c r="P433" s="197"/>
      <c r="Q433" s="197"/>
      <c r="R433" s="197"/>
      <c r="S433" s="197"/>
      <c r="T433" s="198"/>
      <c r="AT433" s="199" t="s">
        <v>153</v>
      </c>
      <c r="AU433" s="199" t="s">
        <v>82</v>
      </c>
      <c r="AV433" s="13" t="s">
        <v>80</v>
      </c>
      <c r="AW433" s="13" t="s">
        <v>33</v>
      </c>
      <c r="AX433" s="13" t="s">
        <v>72</v>
      </c>
      <c r="AY433" s="199" t="s">
        <v>142</v>
      </c>
    </row>
    <row r="434" spans="1:65" s="13" customFormat="1" ht="10.199999999999999">
      <c r="B434" s="191"/>
      <c r="C434" s="192"/>
      <c r="D434" s="187" t="s">
        <v>153</v>
      </c>
      <c r="E434" s="193" t="s">
        <v>26</v>
      </c>
      <c r="F434" s="194" t="s">
        <v>792</v>
      </c>
      <c r="G434" s="192"/>
      <c r="H434" s="193" t="s">
        <v>26</v>
      </c>
      <c r="I434" s="192"/>
      <c r="J434" s="192"/>
      <c r="K434" s="192"/>
      <c r="L434" s="195"/>
      <c r="M434" s="196"/>
      <c r="N434" s="197"/>
      <c r="O434" s="197"/>
      <c r="P434" s="197"/>
      <c r="Q434" s="197"/>
      <c r="R434" s="197"/>
      <c r="S434" s="197"/>
      <c r="T434" s="198"/>
      <c r="AT434" s="199" t="s">
        <v>153</v>
      </c>
      <c r="AU434" s="199" t="s">
        <v>82</v>
      </c>
      <c r="AV434" s="13" t="s">
        <v>80</v>
      </c>
      <c r="AW434" s="13" t="s">
        <v>33</v>
      </c>
      <c r="AX434" s="13" t="s">
        <v>72</v>
      </c>
      <c r="AY434" s="199" t="s">
        <v>142</v>
      </c>
    </row>
    <row r="435" spans="1:65" s="14" customFormat="1" ht="10.199999999999999">
      <c r="B435" s="200"/>
      <c r="C435" s="201"/>
      <c r="D435" s="187" t="s">
        <v>153</v>
      </c>
      <c r="E435" s="202" t="s">
        <v>26</v>
      </c>
      <c r="F435" s="203" t="s">
        <v>793</v>
      </c>
      <c r="G435" s="201"/>
      <c r="H435" s="204">
        <v>4.4000000000000004</v>
      </c>
      <c r="I435" s="201"/>
      <c r="J435" s="201"/>
      <c r="K435" s="201"/>
      <c r="L435" s="205"/>
      <c r="M435" s="206"/>
      <c r="N435" s="207"/>
      <c r="O435" s="207"/>
      <c r="P435" s="207"/>
      <c r="Q435" s="207"/>
      <c r="R435" s="207"/>
      <c r="S435" s="207"/>
      <c r="T435" s="208"/>
      <c r="AT435" s="209" t="s">
        <v>153</v>
      </c>
      <c r="AU435" s="209" t="s">
        <v>82</v>
      </c>
      <c r="AV435" s="14" t="s">
        <v>82</v>
      </c>
      <c r="AW435" s="14" t="s">
        <v>33</v>
      </c>
      <c r="AX435" s="14" t="s">
        <v>72</v>
      </c>
      <c r="AY435" s="209" t="s">
        <v>142</v>
      </c>
    </row>
    <row r="436" spans="1:65" s="13" customFormat="1" ht="10.199999999999999">
      <c r="B436" s="191"/>
      <c r="C436" s="192"/>
      <c r="D436" s="187" t="s">
        <v>153</v>
      </c>
      <c r="E436" s="193" t="s">
        <v>26</v>
      </c>
      <c r="F436" s="194" t="s">
        <v>796</v>
      </c>
      <c r="G436" s="192"/>
      <c r="H436" s="193" t="s">
        <v>26</v>
      </c>
      <c r="I436" s="192"/>
      <c r="J436" s="192"/>
      <c r="K436" s="192"/>
      <c r="L436" s="195"/>
      <c r="M436" s="196"/>
      <c r="N436" s="197"/>
      <c r="O436" s="197"/>
      <c r="P436" s="197"/>
      <c r="Q436" s="197"/>
      <c r="R436" s="197"/>
      <c r="S436" s="197"/>
      <c r="T436" s="198"/>
      <c r="AT436" s="199" t="s">
        <v>153</v>
      </c>
      <c r="AU436" s="199" t="s">
        <v>82</v>
      </c>
      <c r="AV436" s="13" t="s">
        <v>80</v>
      </c>
      <c r="AW436" s="13" t="s">
        <v>33</v>
      </c>
      <c r="AX436" s="13" t="s">
        <v>72</v>
      </c>
      <c r="AY436" s="199" t="s">
        <v>142</v>
      </c>
    </row>
    <row r="437" spans="1:65" s="14" customFormat="1" ht="10.199999999999999">
      <c r="B437" s="200"/>
      <c r="C437" s="201"/>
      <c r="D437" s="187" t="s">
        <v>153</v>
      </c>
      <c r="E437" s="202" t="s">
        <v>26</v>
      </c>
      <c r="F437" s="203" t="s">
        <v>797</v>
      </c>
      <c r="G437" s="201"/>
      <c r="H437" s="204">
        <v>0.81200000000000006</v>
      </c>
      <c r="I437" s="201"/>
      <c r="J437" s="201"/>
      <c r="K437" s="201"/>
      <c r="L437" s="205"/>
      <c r="M437" s="206"/>
      <c r="N437" s="207"/>
      <c r="O437" s="207"/>
      <c r="P437" s="207"/>
      <c r="Q437" s="207"/>
      <c r="R437" s="207"/>
      <c r="S437" s="207"/>
      <c r="T437" s="208"/>
      <c r="AT437" s="209" t="s">
        <v>153</v>
      </c>
      <c r="AU437" s="209" t="s">
        <v>82</v>
      </c>
      <c r="AV437" s="14" t="s">
        <v>82</v>
      </c>
      <c r="AW437" s="14" t="s">
        <v>33</v>
      </c>
      <c r="AX437" s="14" t="s">
        <v>72</v>
      </c>
      <c r="AY437" s="209" t="s">
        <v>142</v>
      </c>
    </row>
    <row r="438" spans="1:65" s="13" customFormat="1" ht="10.199999999999999">
      <c r="B438" s="191"/>
      <c r="C438" s="192"/>
      <c r="D438" s="187" t="s">
        <v>153</v>
      </c>
      <c r="E438" s="193" t="s">
        <v>26</v>
      </c>
      <c r="F438" s="194" t="s">
        <v>798</v>
      </c>
      <c r="G438" s="192"/>
      <c r="H438" s="193" t="s">
        <v>26</v>
      </c>
      <c r="I438" s="192"/>
      <c r="J438" s="192"/>
      <c r="K438" s="192"/>
      <c r="L438" s="195"/>
      <c r="M438" s="196"/>
      <c r="N438" s="197"/>
      <c r="O438" s="197"/>
      <c r="P438" s="197"/>
      <c r="Q438" s="197"/>
      <c r="R438" s="197"/>
      <c r="S438" s="197"/>
      <c r="T438" s="198"/>
      <c r="AT438" s="199" t="s">
        <v>153</v>
      </c>
      <c r="AU438" s="199" t="s">
        <v>82</v>
      </c>
      <c r="AV438" s="13" t="s">
        <v>80</v>
      </c>
      <c r="AW438" s="13" t="s">
        <v>33</v>
      </c>
      <c r="AX438" s="13" t="s">
        <v>72</v>
      </c>
      <c r="AY438" s="199" t="s">
        <v>142</v>
      </c>
    </row>
    <row r="439" spans="1:65" s="14" customFormat="1" ht="10.199999999999999">
      <c r="B439" s="200"/>
      <c r="C439" s="201"/>
      <c r="D439" s="187" t="s">
        <v>153</v>
      </c>
      <c r="E439" s="202" t="s">
        <v>26</v>
      </c>
      <c r="F439" s="203" t="s">
        <v>799</v>
      </c>
      <c r="G439" s="201"/>
      <c r="H439" s="204">
        <v>1.5</v>
      </c>
      <c r="I439" s="201"/>
      <c r="J439" s="201"/>
      <c r="K439" s="201"/>
      <c r="L439" s="205"/>
      <c r="M439" s="206"/>
      <c r="N439" s="207"/>
      <c r="O439" s="207"/>
      <c r="P439" s="207"/>
      <c r="Q439" s="207"/>
      <c r="R439" s="207"/>
      <c r="S439" s="207"/>
      <c r="T439" s="208"/>
      <c r="AT439" s="209" t="s">
        <v>153</v>
      </c>
      <c r="AU439" s="209" t="s">
        <v>82</v>
      </c>
      <c r="AV439" s="14" t="s">
        <v>82</v>
      </c>
      <c r="AW439" s="14" t="s">
        <v>33</v>
      </c>
      <c r="AX439" s="14" t="s">
        <v>72</v>
      </c>
      <c r="AY439" s="209" t="s">
        <v>142</v>
      </c>
    </row>
    <row r="440" spans="1:65" s="13" customFormat="1" ht="10.199999999999999">
      <c r="B440" s="191"/>
      <c r="C440" s="192"/>
      <c r="D440" s="187" t="s">
        <v>153</v>
      </c>
      <c r="E440" s="193" t="s">
        <v>26</v>
      </c>
      <c r="F440" s="194" t="s">
        <v>802</v>
      </c>
      <c r="G440" s="192"/>
      <c r="H440" s="193" t="s">
        <v>26</v>
      </c>
      <c r="I440" s="192"/>
      <c r="J440" s="192"/>
      <c r="K440" s="192"/>
      <c r="L440" s="195"/>
      <c r="M440" s="196"/>
      <c r="N440" s="197"/>
      <c r="O440" s="197"/>
      <c r="P440" s="197"/>
      <c r="Q440" s="197"/>
      <c r="R440" s="197"/>
      <c r="S440" s="197"/>
      <c r="T440" s="198"/>
      <c r="AT440" s="199" t="s">
        <v>153</v>
      </c>
      <c r="AU440" s="199" t="s">
        <v>82</v>
      </c>
      <c r="AV440" s="13" t="s">
        <v>80</v>
      </c>
      <c r="AW440" s="13" t="s">
        <v>33</v>
      </c>
      <c r="AX440" s="13" t="s">
        <v>72</v>
      </c>
      <c r="AY440" s="199" t="s">
        <v>142</v>
      </c>
    </row>
    <row r="441" spans="1:65" s="13" customFormat="1" ht="10.199999999999999">
      <c r="B441" s="191"/>
      <c r="C441" s="192"/>
      <c r="D441" s="187" t="s">
        <v>153</v>
      </c>
      <c r="E441" s="193" t="s">
        <v>26</v>
      </c>
      <c r="F441" s="194" t="s">
        <v>821</v>
      </c>
      <c r="G441" s="192"/>
      <c r="H441" s="193" t="s">
        <v>26</v>
      </c>
      <c r="I441" s="192"/>
      <c r="J441" s="192"/>
      <c r="K441" s="192"/>
      <c r="L441" s="195"/>
      <c r="M441" s="196"/>
      <c r="N441" s="197"/>
      <c r="O441" s="197"/>
      <c r="P441" s="197"/>
      <c r="Q441" s="197"/>
      <c r="R441" s="197"/>
      <c r="S441" s="197"/>
      <c r="T441" s="198"/>
      <c r="AT441" s="199" t="s">
        <v>153</v>
      </c>
      <c r="AU441" s="199" t="s">
        <v>82</v>
      </c>
      <c r="AV441" s="13" t="s">
        <v>80</v>
      </c>
      <c r="AW441" s="13" t="s">
        <v>33</v>
      </c>
      <c r="AX441" s="13" t="s">
        <v>72</v>
      </c>
      <c r="AY441" s="199" t="s">
        <v>142</v>
      </c>
    </row>
    <row r="442" spans="1:65" s="14" customFormat="1" ht="10.199999999999999">
      <c r="B442" s="200"/>
      <c r="C442" s="201"/>
      <c r="D442" s="187" t="s">
        <v>153</v>
      </c>
      <c r="E442" s="202" t="s">
        <v>26</v>
      </c>
      <c r="F442" s="203" t="s">
        <v>822</v>
      </c>
      <c r="G442" s="201"/>
      <c r="H442" s="204">
        <v>0.10199999999999999</v>
      </c>
      <c r="I442" s="201"/>
      <c r="J442" s="201"/>
      <c r="K442" s="201"/>
      <c r="L442" s="205"/>
      <c r="M442" s="206"/>
      <c r="N442" s="207"/>
      <c r="O442" s="207"/>
      <c r="P442" s="207"/>
      <c r="Q442" s="207"/>
      <c r="R442" s="207"/>
      <c r="S442" s="207"/>
      <c r="T442" s="208"/>
      <c r="AT442" s="209" t="s">
        <v>153</v>
      </c>
      <c r="AU442" s="209" t="s">
        <v>82</v>
      </c>
      <c r="AV442" s="14" t="s">
        <v>82</v>
      </c>
      <c r="AW442" s="14" t="s">
        <v>33</v>
      </c>
      <c r="AX442" s="14" t="s">
        <v>72</v>
      </c>
      <c r="AY442" s="209" t="s">
        <v>142</v>
      </c>
    </row>
    <row r="443" spans="1:65" s="15" customFormat="1" ht="10.199999999999999">
      <c r="B443" s="210"/>
      <c r="C443" s="211"/>
      <c r="D443" s="187" t="s">
        <v>153</v>
      </c>
      <c r="E443" s="212" t="s">
        <v>26</v>
      </c>
      <c r="F443" s="213" t="s">
        <v>177</v>
      </c>
      <c r="G443" s="211"/>
      <c r="H443" s="214">
        <v>6.8140000000000009</v>
      </c>
      <c r="I443" s="211"/>
      <c r="J443" s="211"/>
      <c r="K443" s="211"/>
      <c r="L443" s="215"/>
      <c r="M443" s="216"/>
      <c r="N443" s="217"/>
      <c r="O443" s="217"/>
      <c r="P443" s="217"/>
      <c r="Q443" s="217"/>
      <c r="R443" s="217"/>
      <c r="S443" s="217"/>
      <c r="T443" s="218"/>
      <c r="AT443" s="219" t="s">
        <v>153</v>
      </c>
      <c r="AU443" s="219" t="s">
        <v>82</v>
      </c>
      <c r="AV443" s="15" t="s">
        <v>149</v>
      </c>
      <c r="AW443" s="15" t="s">
        <v>33</v>
      </c>
      <c r="AX443" s="15" t="s">
        <v>80</v>
      </c>
      <c r="AY443" s="219" t="s">
        <v>142</v>
      </c>
    </row>
    <row r="444" spans="1:65" s="2" customFormat="1" ht="16.5" customHeight="1">
      <c r="A444" s="31"/>
      <c r="B444" s="32"/>
      <c r="C444" s="175" t="s">
        <v>823</v>
      </c>
      <c r="D444" s="175" t="s">
        <v>144</v>
      </c>
      <c r="E444" s="176" t="s">
        <v>824</v>
      </c>
      <c r="F444" s="177" t="s">
        <v>825</v>
      </c>
      <c r="G444" s="178" t="s">
        <v>321</v>
      </c>
      <c r="H444" s="179">
        <v>1.75</v>
      </c>
      <c r="I444" s="180">
        <v>650</v>
      </c>
      <c r="J444" s="180">
        <f>ROUND(I444*H444,2)</f>
        <v>1137.5</v>
      </c>
      <c r="K444" s="177" t="s">
        <v>26</v>
      </c>
      <c r="L444" s="36"/>
      <c r="M444" s="181" t="s">
        <v>26</v>
      </c>
      <c r="N444" s="182" t="s">
        <v>45</v>
      </c>
      <c r="O444" s="183">
        <v>0</v>
      </c>
      <c r="P444" s="183">
        <f>O444*H444</f>
        <v>0</v>
      </c>
      <c r="Q444" s="183">
        <v>0</v>
      </c>
      <c r="R444" s="183">
        <f>Q444*H444</f>
        <v>0</v>
      </c>
      <c r="S444" s="183">
        <v>0</v>
      </c>
      <c r="T444" s="184">
        <f>S444*H444</f>
        <v>0</v>
      </c>
      <c r="U444" s="31"/>
      <c r="V444" s="31"/>
      <c r="W444" s="31"/>
      <c r="X444" s="31"/>
      <c r="Y444" s="31"/>
      <c r="Z444" s="31"/>
      <c r="AA444" s="31"/>
      <c r="AB444" s="31"/>
      <c r="AC444" s="31"/>
      <c r="AD444" s="31"/>
      <c r="AE444" s="31"/>
      <c r="AR444" s="185" t="s">
        <v>149</v>
      </c>
      <c r="AT444" s="185" t="s">
        <v>144</v>
      </c>
      <c r="AU444" s="185" t="s">
        <v>82</v>
      </c>
      <c r="AY444" s="17" t="s">
        <v>142</v>
      </c>
      <c r="BE444" s="186">
        <f>IF(N444="základní",J444,0)</f>
        <v>0</v>
      </c>
      <c r="BF444" s="186">
        <f>IF(N444="snížená",J444,0)</f>
        <v>0</v>
      </c>
      <c r="BG444" s="186">
        <f>IF(N444="zákl. přenesená",J444,0)</f>
        <v>1137.5</v>
      </c>
      <c r="BH444" s="186">
        <f>IF(N444="sníž. přenesená",J444,0)</f>
        <v>0</v>
      </c>
      <c r="BI444" s="186">
        <f>IF(N444="nulová",J444,0)</f>
        <v>0</v>
      </c>
      <c r="BJ444" s="17" t="s">
        <v>149</v>
      </c>
      <c r="BK444" s="186">
        <f>ROUND(I444*H444,2)</f>
        <v>1137.5</v>
      </c>
      <c r="BL444" s="17" t="s">
        <v>149</v>
      </c>
      <c r="BM444" s="185" t="s">
        <v>826</v>
      </c>
    </row>
    <row r="445" spans="1:65" s="2" customFormat="1" ht="19.2">
      <c r="A445" s="31"/>
      <c r="B445" s="32"/>
      <c r="C445" s="33"/>
      <c r="D445" s="187" t="s">
        <v>151</v>
      </c>
      <c r="E445" s="33"/>
      <c r="F445" s="188" t="s">
        <v>827</v>
      </c>
      <c r="G445" s="33"/>
      <c r="H445" s="33"/>
      <c r="I445" s="33"/>
      <c r="J445" s="33"/>
      <c r="K445" s="33"/>
      <c r="L445" s="36"/>
      <c r="M445" s="189"/>
      <c r="N445" s="190"/>
      <c r="O445" s="62"/>
      <c r="P445" s="62"/>
      <c r="Q445" s="62"/>
      <c r="R445" s="62"/>
      <c r="S445" s="62"/>
      <c r="T445" s="63"/>
      <c r="U445" s="31"/>
      <c r="V445" s="31"/>
      <c r="W445" s="31"/>
      <c r="X445" s="31"/>
      <c r="Y445" s="31"/>
      <c r="Z445" s="31"/>
      <c r="AA445" s="31"/>
      <c r="AB445" s="31"/>
      <c r="AC445" s="31"/>
      <c r="AD445" s="31"/>
      <c r="AE445" s="31"/>
      <c r="AT445" s="17" t="s">
        <v>151</v>
      </c>
      <c r="AU445" s="17" t="s">
        <v>82</v>
      </c>
    </row>
    <row r="446" spans="1:65" s="13" customFormat="1" ht="10.199999999999999">
      <c r="B446" s="191"/>
      <c r="C446" s="192"/>
      <c r="D446" s="187" t="s">
        <v>153</v>
      </c>
      <c r="E446" s="193" t="s">
        <v>26</v>
      </c>
      <c r="F446" s="194" t="s">
        <v>828</v>
      </c>
      <c r="G446" s="192"/>
      <c r="H446" s="193" t="s">
        <v>26</v>
      </c>
      <c r="I446" s="192"/>
      <c r="J446" s="192"/>
      <c r="K446" s="192"/>
      <c r="L446" s="195"/>
      <c r="M446" s="196"/>
      <c r="N446" s="197"/>
      <c r="O446" s="197"/>
      <c r="P446" s="197"/>
      <c r="Q446" s="197"/>
      <c r="R446" s="197"/>
      <c r="S446" s="197"/>
      <c r="T446" s="198"/>
      <c r="AT446" s="199" t="s">
        <v>153</v>
      </c>
      <c r="AU446" s="199" t="s">
        <v>82</v>
      </c>
      <c r="AV446" s="13" t="s">
        <v>80</v>
      </c>
      <c r="AW446" s="13" t="s">
        <v>33</v>
      </c>
      <c r="AX446" s="13" t="s">
        <v>72</v>
      </c>
      <c r="AY446" s="199" t="s">
        <v>142</v>
      </c>
    </row>
    <row r="447" spans="1:65" s="14" customFormat="1" ht="10.199999999999999">
      <c r="B447" s="200"/>
      <c r="C447" s="201"/>
      <c r="D447" s="187" t="s">
        <v>153</v>
      </c>
      <c r="E447" s="202" t="s">
        <v>26</v>
      </c>
      <c r="F447" s="203" t="s">
        <v>804</v>
      </c>
      <c r="G447" s="201"/>
      <c r="H447" s="204">
        <v>1.75</v>
      </c>
      <c r="I447" s="201"/>
      <c r="J447" s="201"/>
      <c r="K447" s="201"/>
      <c r="L447" s="205"/>
      <c r="M447" s="206"/>
      <c r="N447" s="207"/>
      <c r="O447" s="207"/>
      <c r="P447" s="207"/>
      <c r="Q447" s="207"/>
      <c r="R447" s="207"/>
      <c r="S447" s="207"/>
      <c r="T447" s="208"/>
      <c r="AT447" s="209" t="s">
        <v>153</v>
      </c>
      <c r="AU447" s="209" t="s">
        <v>82</v>
      </c>
      <c r="AV447" s="14" t="s">
        <v>82</v>
      </c>
      <c r="AW447" s="14" t="s">
        <v>33</v>
      </c>
      <c r="AX447" s="14" t="s">
        <v>80</v>
      </c>
      <c r="AY447" s="209" t="s">
        <v>142</v>
      </c>
    </row>
    <row r="448" spans="1:65" s="2" customFormat="1" ht="16.5" customHeight="1">
      <c r="A448" s="31"/>
      <c r="B448" s="32"/>
      <c r="C448" s="175" t="s">
        <v>829</v>
      </c>
      <c r="D448" s="175" t="s">
        <v>144</v>
      </c>
      <c r="E448" s="176" t="s">
        <v>830</v>
      </c>
      <c r="F448" s="177" t="s">
        <v>831</v>
      </c>
      <c r="G448" s="178" t="s">
        <v>321</v>
      </c>
      <c r="H448" s="179">
        <v>7.2729999999999997</v>
      </c>
      <c r="I448" s="180">
        <v>450</v>
      </c>
      <c r="J448" s="180">
        <f>ROUND(I448*H448,2)</f>
        <v>3272.85</v>
      </c>
      <c r="K448" s="177" t="s">
        <v>26</v>
      </c>
      <c r="L448" s="36"/>
      <c r="M448" s="181" t="s">
        <v>26</v>
      </c>
      <c r="N448" s="182" t="s">
        <v>45</v>
      </c>
      <c r="O448" s="183">
        <v>0</v>
      </c>
      <c r="P448" s="183">
        <f>O448*H448</f>
        <v>0</v>
      </c>
      <c r="Q448" s="183">
        <v>0</v>
      </c>
      <c r="R448" s="183">
        <f>Q448*H448</f>
        <v>0</v>
      </c>
      <c r="S448" s="183">
        <v>0</v>
      </c>
      <c r="T448" s="184">
        <f>S448*H448</f>
        <v>0</v>
      </c>
      <c r="U448" s="31"/>
      <c r="V448" s="31"/>
      <c r="W448" s="31"/>
      <c r="X448" s="31"/>
      <c r="Y448" s="31"/>
      <c r="Z448" s="31"/>
      <c r="AA448" s="31"/>
      <c r="AB448" s="31"/>
      <c r="AC448" s="31"/>
      <c r="AD448" s="31"/>
      <c r="AE448" s="31"/>
      <c r="AR448" s="185" t="s">
        <v>149</v>
      </c>
      <c r="AT448" s="185" t="s">
        <v>144</v>
      </c>
      <c r="AU448" s="185" t="s">
        <v>82</v>
      </c>
      <c r="AY448" s="17" t="s">
        <v>142</v>
      </c>
      <c r="BE448" s="186">
        <f>IF(N448="základní",J448,0)</f>
        <v>0</v>
      </c>
      <c r="BF448" s="186">
        <f>IF(N448="snížená",J448,0)</f>
        <v>0</v>
      </c>
      <c r="BG448" s="186">
        <f>IF(N448="zákl. přenesená",J448,0)</f>
        <v>3272.85</v>
      </c>
      <c r="BH448" s="186">
        <f>IF(N448="sníž. přenesená",J448,0)</f>
        <v>0</v>
      </c>
      <c r="BI448" s="186">
        <f>IF(N448="nulová",J448,0)</f>
        <v>0</v>
      </c>
      <c r="BJ448" s="17" t="s">
        <v>149</v>
      </c>
      <c r="BK448" s="186">
        <f>ROUND(I448*H448,2)</f>
        <v>3272.85</v>
      </c>
      <c r="BL448" s="17" t="s">
        <v>149</v>
      </c>
      <c r="BM448" s="185" t="s">
        <v>832</v>
      </c>
    </row>
    <row r="449" spans="1:65" s="2" customFormat="1" ht="10.199999999999999">
      <c r="A449" s="31"/>
      <c r="B449" s="32"/>
      <c r="C449" s="33"/>
      <c r="D449" s="187" t="s">
        <v>151</v>
      </c>
      <c r="E449" s="33"/>
      <c r="F449" s="188" t="s">
        <v>833</v>
      </c>
      <c r="G449" s="33"/>
      <c r="H449" s="33"/>
      <c r="I449" s="33"/>
      <c r="J449" s="33"/>
      <c r="K449" s="33"/>
      <c r="L449" s="36"/>
      <c r="M449" s="189"/>
      <c r="N449" s="190"/>
      <c r="O449" s="62"/>
      <c r="P449" s="62"/>
      <c r="Q449" s="62"/>
      <c r="R449" s="62"/>
      <c r="S449" s="62"/>
      <c r="T449" s="63"/>
      <c r="U449" s="31"/>
      <c r="V449" s="31"/>
      <c r="W449" s="31"/>
      <c r="X449" s="31"/>
      <c r="Y449" s="31"/>
      <c r="Z449" s="31"/>
      <c r="AA449" s="31"/>
      <c r="AB449" s="31"/>
      <c r="AC449" s="31"/>
      <c r="AD449" s="31"/>
      <c r="AE449" s="31"/>
      <c r="AT449" s="17" t="s">
        <v>151</v>
      </c>
      <c r="AU449" s="17" t="s">
        <v>82</v>
      </c>
    </row>
    <row r="450" spans="1:65" s="13" customFormat="1" ht="10.199999999999999">
      <c r="B450" s="191"/>
      <c r="C450" s="192"/>
      <c r="D450" s="187" t="s">
        <v>153</v>
      </c>
      <c r="E450" s="193" t="s">
        <v>26</v>
      </c>
      <c r="F450" s="194" t="s">
        <v>834</v>
      </c>
      <c r="G450" s="192"/>
      <c r="H450" s="193" t="s">
        <v>26</v>
      </c>
      <c r="I450" s="192"/>
      <c r="J450" s="192"/>
      <c r="K450" s="192"/>
      <c r="L450" s="195"/>
      <c r="M450" s="196"/>
      <c r="N450" s="197"/>
      <c r="O450" s="197"/>
      <c r="P450" s="197"/>
      <c r="Q450" s="197"/>
      <c r="R450" s="197"/>
      <c r="S450" s="197"/>
      <c r="T450" s="198"/>
      <c r="AT450" s="199" t="s">
        <v>153</v>
      </c>
      <c r="AU450" s="199" t="s">
        <v>82</v>
      </c>
      <c r="AV450" s="13" t="s">
        <v>80</v>
      </c>
      <c r="AW450" s="13" t="s">
        <v>33</v>
      </c>
      <c r="AX450" s="13" t="s">
        <v>72</v>
      </c>
      <c r="AY450" s="199" t="s">
        <v>142</v>
      </c>
    </row>
    <row r="451" spans="1:65" s="14" customFormat="1" ht="10.199999999999999">
      <c r="B451" s="200"/>
      <c r="C451" s="201"/>
      <c r="D451" s="187" t="s">
        <v>153</v>
      </c>
      <c r="E451" s="202" t="s">
        <v>26</v>
      </c>
      <c r="F451" s="203" t="s">
        <v>801</v>
      </c>
      <c r="G451" s="201"/>
      <c r="H451" s="204">
        <v>7.2729999999999997</v>
      </c>
      <c r="I451" s="201"/>
      <c r="J451" s="201"/>
      <c r="K451" s="201"/>
      <c r="L451" s="205"/>
      <c r="M451" s="206"/>
      <c r="N451" s="207"/>
      <c r="O451" s="207"/>
      <c r="P451" s="207"/>
      <c r="Q451" s="207"/>
      <c r="R451" s="207"/>
      <c r="S451" s="207"/>
      <c r="T451" s="208"/>
      <c r="AT451" s="209" t="s">
        <v>153</v>
      </c>
      <c r="AU451" s="209" t="s">
        <v>82</v>
      </c>
      <c r="AV451" s="14" t="s">
        <v>82</v>
      </c>
      <c r="AW451" s="14" t="s">
        <v>33</v>
      </c>
      <c r="AX451" s="14" t="s">
        <v>80</v>
      </c>
      <c r="AY451" s="209" t="s">
        <v>142</v>
      </c>
    </row>
    <row r="452" spans="1:65" s="2" customFormat="1" ht="16.5" customHeight="1">
      <c r="A452" s="31"/>
      <c r="B452" s="32"/>
      <c r="C452" s="175" t="s">
        <v>835</v>
      </c>
      <c r="D452" s="175" t="s">
        <v>144</v>
      </c>
      <c r="E452" s="176" t="s">
        <v>836</v>
      </c>
      <c r="F452" s="177" t="s">
        <v>837</v>
      </c>
      <c r="G452" s="178" t="s">
        <v>321</v>
      </c>
      <c r="H452" s="179">
        <v>1.1000000000000001</v>
      </c>
      <c r="I452" s="180">
        <v>210</v>
      </c>
      <c r="J452" s="180">
        <f>ROUND(I452*H452,2)</f>
        <v>231</v>
      </c>
      <c r="K452" s="177" t="s">
        <v>26</v>
      </c>
      <c r="L452" s="36"/>
      <c r="M452" s="181" t="s">
        <v>26</v>
      </c>
      <c r="N452" s="182" t="s">
        <v>45</v>
      </c>
      <c r="O452" s="183">
        <v>0</v>
      </c>
      <c r="P452" s="183">
        <f>O452*H452</f>
        <v>0</v>
      </c>
      <c r="Q452" s="183">
        <v>0</v>
      </c>
      <c r="R452" s="183">
        <f>Q452*H452</f>
        <v>0</v>
      </c>
      <c r="S452" s="183">
        <v>0</v>
      </c>
      <c r="T452" s="184">
        <f>S452*H452</f>
        <v>0</v>
      </c>
      <c r="U452" s="31"/>
      <c r="V452" s="31"/>
      <c r="W452" s="31"/>
      <c r="X452" s="31"/>
      <c r="Y452" s="31"/>
      <c r="Z452" s="31"/>
      <c r="AA452" s="31"/>
      <c r="AB452" s="31"/>
      <c r="AC452" s="31"/>
      <c r="AD452" s="31"/>
      <c r="AE452" s="31"/>
      <c r="AR452" s="185" t="s">
        <v>149</v>
      </c>
      <c r="AT452" s="185" t="s">
        <v>144</v>
      </c>
      <c r="AU452" s="185" t="s">
        <v>82</v>
      </c>
      <c r="AY452" s="17" t="s">
        <v>142</v>
      </c>
      <c r="BE452" s="186">
        <f>IF(N452="základní",J452,0)</f>
        <v>0</v>
      </c>
      <c r="BF452" s="186">
        <f>IF(N452="snížená",J452,0)</f>
        <v>0</v>
      </c>
      <c r="BG452" s="186">
        <f>IF(N452="zákl. přenesená",J452,0)</f>
        <v>231</v>
      </c>
      <c r="BH452" s="186">
        <f>IF(N452="sníž. přenesená",J452,0)</f>
        <v>0</v>
      </c>
      <c r="BI452" s="186">
        <f>IF(N452="nulová",J452,0)</f>
        <v>0</v>
      </c>
      <c r="BJ452" s="17" t="s">
        <v>149</v>
      </c>
      <c r="BK452" s="186">
        <f>ROUND(I452*H452,2)</f>
        <v>231</v>
      </c>
      <c r="BL452" s="17" t="s">
        <v>149</v>
      </c>
      <c r="BM452" s="185" t="s">
        <v>838</v>
      </c>
    </row>
    <row r="453" spans="1:65" s="2" customFormat="1" ht="10.199999999999999">
      <c r="A453" s="31"/>
      <c r="B453" s="32"/>
      <c r="C453" s="33"/>
      <c r="D453" s="187" t="s">
        <v>151</v>
      </c>
      <c r="E453" s="33"/>
      <c r="F453" s="188" t="s">
        <v>839</v>
      </c>
      <c r="G453" s="33"/>
      <c r="H453" s="33"/>
      <c r="I453" s="33"/>
      <c r="J453" s="33"/>
      <c r="K453" s="33"/>
      <c r="L453" s="36"/>
      <c r="M453" s="189"/>
      <c r="N453" s="190"/>
      <c r="O453" s="62"/>
      <c r="P453" s="62"/>
      <c r="Q453" s="62"/>
      <c r="R453" s="62"/>
      <c r="S453" s="62"/>
      <c r="T453" s="63"/>
      <c r="U453" s="31"/>
      <c r="V453" s="31"/>
      <c r="W453" s="31"/>
      <c r="X453" s="31"/>
      <c r="Y453" s="31"/>
      <c r="Z453" s="31"/>
      <c r="AA453" s="31"/>
      <c r="AB453" s="31"/>
      <c r="AC453" s="31"/>
      <c r="AD453" s="31"/>
      <c r="AE453" s="31"/>
      <c r="AT453" s="17" t="s">
        <v>151</v>
      </c>
      <c r="AU453" s="17" t="s">
        <v>82</v>
      </c>
    </row>
    <row r="454" spans="1:65" s="13" customFormat="1" ht="10.199999999999999">
      <c r="B454" s="191"/>
      <c r="C454" s="192"/>
      <c r="D454" s="187" t="s">
        <v>153</v>
      </c>
      <c r="E454" s="193" t="s">
        <v>26</v>
      </c>
      <c r="F454" s="194" t="s">
        <v>840</v>
      </c>
      <c r="G454" s="192"/>
      <c r="H454" s="193" t="s">
        <v>26</v>
      </c>
      <c r="I454" s="192"/>
      <c r="J454" s="192"/>
      <c r="K454" s="192"/>
      <c r="L454" s="195"/>
      <c r="M454" s="196"/>
      <c r="N454" s="197"/>
      <c r="O454" s="197"/>
      <c r="P454" s="197"/>
      <c r="Q454" s="197"/>
      <c r="R454" s="197"/>
      <c r="S454" s="197"/>
      <c r="T454" s="198"/>
      <c r="AT454" s="199" t="s">
        <v>153</v>
      </c>
      <c r="AU454" s="199" t="s">
        <v>82</v>
      </c>
      <c r="AV454" s="13" t="s">
        <v>80</v>
      </c>
      <c r="AW454" s="13" t="s">
        <v>33</v>
      </c>
      <c r="AX454" s="13" t="s">
        <v>72</v>
      </c>
      <c r="AY454" s="199" t="s">
        <v>142</v>
      </c>
    </row>
    <row r="455" spans="1:65" s="14" customFormat="1" ht="10.199999999999999">
      <c r="B455" s="200"/>
      <c r="C455" s="201"/>
      <c r="D455" s="187" t="s">
        <v>153</v>
      </c>
      <c r="E455" s="202" t="s">
        <v>26</v>
      </c>
      <c r="F455" s="203" t="s">
        <v>795</v>
      </c>
      <c r="G455" s="201"/>
      <c r="H455" s="204">
        <v>1.1000000000000001</v>
      </c>
      <c r="I455" s="201"/>
      <c r="J455" s="201"/>
      <c r="K455" s="201"/>
      <c r="L455" s="205"/>
      <c r="M455" s="206"/>
      <c r="N455" s="207"/>
      <c r="O455" s="207"/>
      <c r="P455" s="207"/>
      <c r="Q455" s="207"/>
      <c r="R455" s="207"/>
      <c r="S455" s="207"/>
      <c r="T455" s="208"/>
      <c r="AT455" s="209" t="s">
        <v>153</v>
      </c>
      <c r="AU455" s="209" t="s">
        <v>82</v>
      </c>
      <c r="AV455" s="14" t="s">
        <v>82</v>
      </c>
      <c r="AW455" s="14" t="s">
        <v>33</v>
      </c>
      <c r="AX455" s="14" t="s">
        <v>80</v>
      </c>
      <c r="AY455" s="209" t="s">
        <v>142</v>
      </c>
    </row>
    <row r="456" spans="1:65" s="12" customFormat="1" ht="22.8" customHeight="1">
      <c r="B456" s="160"/>
      <c r="C456" s="161"/>
      <c r="D456" s="162" t="s">
        <v>71</v>
      </c>
      <c r="E456" s="173" t="s">
        <v>425</v>
      </c>
      <c r="F456" s="173" t="s">
        <v>426</v>
      </c>
      <c r="G456" s="161"/>
      <c r="H456" s="161"/>
      <c r="I456" s="161"/>
      <c r="J456" s="174">
        <f>BK456</f>
        <v>107632.27</v>
      </c>
      <c r="K456" s="161"/>
      <c r="L456" s="165"/>
      <c r="M456" s="166"/>
      <c r="N456" s="167"/>
      <c r="O456" s="167"/>
      <c r="P456" s="168">
        <f>SUM(P457:P458)</f>
        <v>323.87174599999997</v>
      </c>
      <c r="Q456" s="167"/>
      <c r="R456" s="168">
        <f>SUM(R457:R458)</f>
        <v>0</v>
      </c>
      <c r="S456" s="167"/>
      <c r="T456" s="169">
        <f>SUM(T457:T458)</f>
        <v>0</v>
      </c>
      <c r="AR456" s="170" t="s">
        <v>80</v>
      </c>
      <c r="AT456" s="171" t="s">
        <v>71</v>
      </c>
      <c r="AU456" s="171" t="s">
        <v>80</v>
      </c>
      <c r="AY456" s="170" t="s">
        <v>142</v>
      </c>
      <c r="BK456" s="172">
        <f>SUM(BK457:BK458)</f>
        <v>107632.27</v>
      </c>
    </row>
    <row r="457" spans="1:65" s="2" customFormat="1" ht="16.5" customHeight="1">
      <c r="A457" s="31"/>
      <c r="B457" s="32"/>
      <c r="C457" s="175" t="s">
        <v>841</v>
      </c>
      <c r="D457" s="175" t="s">
        <v>144</v>
      </c>
      <c r="E457" s="176" t="s">
        <v>428</v>
      </c>
      <c r="F457" s="177" t="s">
        <v>429</v>
      </c>
      <c r="G457" s="178" t="s">
        <v>321</v>
      </c>
      <c r="H457" s="179">
        <v>194.98599999999999</v>
      </c>
      <c r="I457" s="180">
        <v>552</v>
      </c>
      <c r="J457" s="180">
        <f>ROUND(I457*H457,2)</f>
        <v>107632.27</v>
      </c>
      <c r="K457" s="177" t="s">
        <v>148</v>
      </c>
      <c r="L457" s="36"/>
      <c r="M457" s="181" t="s">
        <v>26</v>
      </c>
      <c r="N457" s="182" t="s">
        <v>45</v>
      </c>
      <c r="O457" s="183">
        <v>1.661</v>
      </c>
      <c r="P457" s="183">
        <f>O457*H457</f>
        <v>323.87174599999997</v>
      </c>
      <c r="Q457" s="183">
        <v>0</v>
      </c>
      <c r="R457" s="183">
        <f>Q457*H457</f>
        <v>0</v>
      </c>
      <c r="S457" s="183">
        <v>0</v>
      </c>
      <c r="T457" s="184">
        <f>S457*H457</f>
        <v>0</v>
      </c>
      <c r="U457" s="31"/>
      <c r="V457" s="31"/>
      <c r="W457" s="31"/>
      <c r="X457" s="31"/>
      <c r="Y457" s="31"/>
      <c r="Z457" s="31"/>
      <c r="AA457" s="31"/>
      <c r="AB457" s="31"/>
      <c r="AC457" s="31"/>
      <c r="AD457" s="31"/>
      <c r="AE457" s="31"/>
      <c r="AR457" s="185" t="s">
        <v>149</v>
      </c>
      <c r="AT457" s="185" t="s">
        <v>144</v>
      </c>
      <c r="AU457" s="185" t="s">
        <v>82</v>
      </c>
      <c r="AY457" s="17" t="s">
        <v>142</v>
      </c>
      <c r="BE457" s="186">
        <f>IF(N457="základní",J457,0)</f>
        <v>0</v>
      </c>
      <c r="BF457" s="186">
        <f>IF(N457="snížená",J457,0)</f>
        <v>0</v>
      </c>
      <c r="BG457" s="186">
        <f>IF(N457="zákl. přenesená",J457,0)</f>
        <v>107632.27</v>
      </c>
      <c r="BH457" s="186">
        <f>IF(N457="sníž. přenesená",J457,0)</f>
        <v>0</v>
      </c>
      <c r="BI457" s="186">
        <f>IF(N457="nulová",J457,0)</f>
        <v>0</v>
      </c>
      <c r="BJ457" s="17" t="s">
        <v>149</v>
      </c>
      <c r="BK457" s="186">
        <f>ROUND(I457*H457,2)</f>
        <v>107632.27</v>
      </c>
      <c r="BL457" s="17" t="s">
        <v>149</v>
      </c>
      <c r="BM457" s="185" t="s">
        <v>430</v>
      </c>
    </row>
    <row r="458" spans="1:65" s="2" customFormat="1" ht="10.199999999999999">
      <c r="A458" s="31"/>
      <c r="B458" s="32"/>
      <c r="C458" s="33"/>
      <c r="D458" s="187" t="s">
        <v>151</v>
      </c>
      <c r="E458" s="33"/>
      <c r="F458" s="188" t="s">
        <v>431</v>
      </c>
      <c r="G458" s="33"/>
      <c r="H458" s="33"/>
      <c r="I458" s="33"/>
      <c r="J458" s="33"/>
      <c r="K458" s="33"/>
      <c r="L458" s="36"/>
      <c r="M458" s="229"/>
      <c r="N458" s="230"/>
      <c r="O458" s="231"/>
      <c r="P458" s="231"/>
      <c r="Q458" s="231"/>
      <c r="R458" s="231"/>
      <c r="S458" s="231"/>
      <c r="T458" s="232"/>
      <c r="U458" s="31"/>
      <c r="V458" s="31"/>
      <c r="W458" s="31"/>
      <c r="X458" s="31"/>
      <c r="Y458" s="31"/>
      <c r="Z458" s="31"/>
      <c r="AA458" s="31"/>
      <c r="AB458" s="31"/>
      <c r="AC458" s="31"/>
      <c r="AD458" s="31"/>
      <c r="AE458" s="31"/>
      <c r="AT458" s="17" t="s">
        <v>151</v>
      </c>
      <c r="AU458" s="17" t="s">
        <v>82</v>
      </c>
    </row>
    <row r="459" spans="1:65" s="2" customFormat="1" ht="6.9" customHeight="1">
      <c r="A459" s="31"/>
      <c r="B459" s="45"/>
      <c r="C459" s="46"/>
      <c r="D459" s="46"/>
      <c r="E459" s="46"/>
      <c r="F459" s="46"/>
      <c r="G459" s="46"/>
      <c r="H459" s="46"/>
      <c r="I459" s="46"/>
      <c r="J459" s="46"/>
      <c r="K459" s="46"/>
      <c r="L459" s="36"/>
      <c r="M459" s="31"/>
      <c r="O459" s="31"/>
      <c r="P459" s="31"/>
      <c r="Q459" s="31"/>
      <c r="R459" s="31"/>
      <c r="S459" s="31"/>
      <c r="T459" s="31"/>
      <c r="U459" s="31"/>
      <c r="V459" s="31"/>
      <c r="W459" s="31"/>
      <c r="X459" s="31"/>
      <c r="Y459" s="31"/>
      <c r="Z459" s="31"/>
      <c r="AA459" s="31"/>
      <c r="AB459" s="31"/>
      <c r="AC459" s="31"/>
      <c r="AD459" s="31"/>
      <c r="AE459" s="31"/>
    </row>
  </sheetData>
  <sheetProtection algorithmName="SHA-512" hashValue="4QRPx161/FZo1GLT3Qedo/Ch/z3c3fneWuJxAnLgwpy1mfuuuO7jdVzQdewLRbBbYIgoIGmfVcg4dLoFfchiQg==" saltValue="pU405YCTuFc1bPusfsI2UHiFk9Uya9UFkr/zqPqg7IRDUv9lujX77MGX66O6ZQ4zKDR1roil+rs3Yh5Hr6qyTQ==" spinCount="100000" sheet="1" objects="1" scenarios="1" formatColumns="0" formatRows="0" autoFilter="0"/>
  <autoFilter ref="C89:K458"/>
  <mergeCells count="8">
    <mergeCell ref="E80:H80"/>
    <mergeCell ref="E82:H82"/>
    <mergeCell ref="L2:V2"/>
    <mergeCell ref="E7:H7"/>
    <mergeCell ref="E9:H9"/>
    <mergeCell ref="E27:H27"/>
    <mergeCell ref="E48:H48"/>
    <mergeCell ref="E50:H50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10"/>
  <sheetViews>
    <sheetView showGridLines="0" workbookViewId="0"/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" style="1" customWidth="1"/>
    <col min="8" max="8" width="11.42578125" style="1" customWidth="1"/>
    <col min="9" max="11" width="20.140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 ht="10.199999999999999">
      <c r="A1" s="22"/>
    </row>
    <row r="2" spans="1:46" s="1" customFormat="1" ht="36.9" customHeight="1"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AT2" s="17" t="s">
        <v>92</v>
      </c>
    </row>
    <row r="3" spans="1:46" s="1" customFormat="1" ht="6.9" customHeight="1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20"/>
      <c r="AT3" s="17" t="s">
        <v>82</v>
      </c>
    </row>
    <row r="4" spans="1:46" s="1" customFormat="1" ht="24.9" customHeight="1">
      <c r="B4" s="20"/>
      <c r="D4" s="108" t="s">
        <v>109</v>
      </c>
      <c r="L4" s="20"/>
      <c r="M4" s="109" t="s">
        <v>10</v>
      </c>
      <c r="AT4" s="17" t="s">
        <v>33</v>
      </c>
    </row>
    <row r="5" spans="1:46" s="1" customFormat="1" ht="6.9" customHeight="1">
      <c r="B5" s="20"/>
      <c r="L5" s="20"/>
    </row>
    <row r="6" spans="1:46" s="1" customFormat="1" ht="12" customHeight="1">
      <c r="B6" s="20"/>
      <c r="D6" s="110" t="s">
        <v>14</v>
      </c>
      <c r="L6" s="20"/>
    </row>
    <row r="7" spans="1:46" s="1" customFormat="1" ht="16.5" customHeight="1">
      <c r="B7" s="20"/>
      <c r="E7" s="275" t="str">
        <f>'Rekapitulace stavby'!K6</f>
        <v>Výsadba větrolamu a výstavba mělkého průlehu na KN 1613 v k. ú. Svinčany</v>
      </c>
      <c r="F7" s="276"/>
      <c r="G7" s="276"/>
      <c r="H7" s="276"/>
      <c r="L7" s="20"/>
    </row>
    <row r="8" spans="1:46" s="1" customFormat="1" ht="12" customHeight="1">
      <c r="B8" s="20"/>
      <c r="D8" s="110" t="s">
        <v>110</v>
      </c>
      <c r="L8" s="20"/>
    </row>
    <row r="9" spans="1:46" s="2" customFormat="1" ht="16.5" customHeight="1">
      <c r="A9" s="31"/>
      <c r="B9" s="36"/>
      <c r="C9" s="31"/>
      <c r="D9" s="31"/>
      <c r="E9" s="275" t="s">
        <v>842</v>
      </c>
      <c r="F9" s="278"/>
      <c r="G9" s="278"/>
      <c r="H9" s="278"/>
      <c r="I9" s="31"/>
      <c r="J9" s="31"/>
      <c r="K9" s="31"/>
      <c r="L9" s="11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6"/>
      <c r="C10" s="31"/>
      <c r="D10" s="110" t="s">
        <v>843</v>
      </c>
      <c r="E10" s="31"/>
      <c r="F10" s="31"/>
      <c r="G10" s="31"/>
      <c r="H10" s="31"/>
      <c r="I10" s="31"/>
      <c r="J10" s="31"/>
      <c r="K10" s="31"/>
      <c r="L10" s="11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6.5" customHeight="1">
      <c r="A11" s="31"/>
      <c r="B11" s="36"/>
      <c r="C11" s="31"/>
      <c r="D11" s="31"/>
      <c r="E11" s="277" t="s">
        <v>844</v>
      </c>
      <c r="F11" s="278"/>
      <c r="G11" s="278"/>
      <c r="H11" s="278"/>
      <c r="I11" s="31"/>
      <c r="J11" s="31"/>
      <c r="K11" s="31"/>
      <c r="L11" s="11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0.199999999999999">
      <c r="A12" s="31"/>
      <c r="B12" s="36"/>
      <c r="C12" s="31"/>
      <c r="D12" s="31"/>
      <c r="E12" s="31"/>
      <c r="F12" s="31"/>
      <c r="G12" s="31"/>
      <c r="H12" s="31"/>
      <c r="I12" s="31"/>
      <c r="J12" s="31"/>
      <c r="K12" s="31"/>
      <c r="L12" s="11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customHeight="1">
      <c r="A13" s="31"/>
      <c r="B13" s="36"/>
      <c r="C13" s="31"/>
      <c r="D13" s="110" t="s">
        <v>16</v>
      </c>
      <c r="E13" s="31"/>
      <c r="F13" s="101" t="s">
        <v>17</v>
      </c>
      <c r="G13" s="31"/>
      <c r="H13" s="31"/>
      <c r="I13" s="110" t="s">
        <v>18</v>
      </c>
      <c r="J13" s="101" t="s">
        <v>19</v>
      </c>
      <c r="K13" s="31"/>
      <c r="L13" s="11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0" t="s">
        <v>20</v>
      </c>
      <c r="E14" s="31"/>
      <c r="F14" s="101" t="s">
        <v>21</v>
      </c>
      <c r="G14" s="31"/>
      <c r="H14" s="31"/>
      <c r="I14" s="110" t="s">
        <v>22</v>
      </c>
      <c r="J14" s="112" t="str">
        <f>'Rekapitulace stavby'!AN8</f>
        <v>8. 8. 2019</v>
      </c>
      <c r="K14" s="31"/>
      <c r="L14" s="11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8" customHeight="1">
      <c r="A15" s="31"/>
      <c r="B15" s="36"/>
      <c r="C15" s="31"/>
      <c r="D15" s="31"/>
      <c r="E15" s="31"/>
      <c r="F15" s="31"/>
      <c r="G15" s="31"/>
      <c r="H15" s="31"/>
      <c r="I15" s="31"/>
      <c r="J15" s="31"/>
      <c r="K15" s="31"/>
      <c r="L15" s="11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customHeight="1">
      <c r="A16" s="31"/>
      <c r="B16" s="36"/>
      <c r="C16" s="31"/>
      <c r="D16" s="110" t="s">
        <v>24</v>
      </c>
      <c r="E16" s="31"/>
      <c r="F16" s="31"/>
      <c r="G16" s="31"/>
      <c r="H16" s="31"/>
      <c r="I16" s="110" t="s">
        <v>25</v>
      </c>
      <c r="J16" s="101" t="s">
        <v>26</v>
      </c>
      <c r="K16" s="31"/>
      <c r="L16" s="11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customHeight="1">
      <c r="A17" s="31"/>
      <c r="B17" s="36"/>
      <c r="C17" s="31"/>
      <c r="D17" s="31"/>
      <c r="E17" s="101" t="s">
        <v>27</v>
      </c>
      <c r="F17" s="31"/>
      <c r="G17" s="31"/>
      <c r="H17" s="31"/>
      <c r="I17" s="110" t="s">
        <v>28</v>
      </c>
      <c r="J17" s="101" t="s">
        <v>26</v>
      </c>
      <c r="K17" s="31"/>
      <c r="L17" s="11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" customHeight="1">
      <c r="A18" s="31"/>
      <c r="B18" s="36"/>
      <c r="C18" s="31"/>
      <c r="D18" s="31"/>
      <c r="E18" s="31"/>
      <c r="F18" s="31"/>
      <c r="G18" s="31"/>
      <c r="H18" s="31"/>
      <c r="I18" s="31"/>
      <c r="J18" s="31"/>
      <c r="K18" s="31"/>
      <c r="L18" s="11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customHeight="1">
      <c r="A19" s="31"/>
      <c r="B19" s="36"/>
      <c r="C19" s="31"/>
      <c r="D19" s="110" t="s">
        <v>29</v>
      </c>
      <c r="E19" s="31"/>
      <c r="F19" s="31"/>
      <c r="G19" s="31"/>
      <c r="H19" s="31"/>
      <c r="I19" s="110" t="s">
        <v>25</v>
      </c>
      <c r="J19" s="101" t="s">
        <v>26</v>
      </c>
      <c r="K19" s="31"/>
      <c r="L19" s="11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customHeight="1">
      <c r="A20" s="31"/>
      <c r="B20" s="36"/>
      <c r="C20" s="31"/>
      <c r="D20" s="31"/>
      <c r="E20" s="101" t="s">
        <v>30</v>
      </c>
      <c r="F20" s="31"/>
      <c r="G20" s="31"/>
      <c r="H20" s="31"/>
      <c r="I20" s="110" t="s">
        <v>28</v>
      </c>
      <c r="J20" s="101" t="s">
        <v>26</v>
      </c>
      <c r="K20" s="31"/>
      <c r="L20" s="11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" customHeight="1">
      <c r="A21" s="31"/>
      <c r="B21" s="36"/>
      <c r="C21" s="31"/>
      <c r="D21" s="31"/>
      <c r="E21" s="31"/>
      <c r="F21" s="31"/>
      <c r="G21" s="31"/>
      <c r="H21" s="31"/>
      <c r="I21" s="31"/>
      <c r="J21" s="31"/>
      <c r="K21" s="31"/>
      <c r="L21" s="11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customHeight="1">
      <c r="A22" s="31"/>
      <c r="B22" s="36"/>
      <c r="C22" s="31"/>
      <c r="D22" s="110" t="s">
        <v>31</v>
      </c>
      <c r="E22" s="31"/>
      <c r="F22" s="31"/>
      <c r="G22" s="31"/>
      <c r="H22" s="31"/>
      <c r="I22" s="110" t="s">
        <v>25</v>
      </c>
      <c r="J22" s="101" t="s">
        <v>26</v>
      </c>
      <c r="K22" s="31"/>
      <c r="L22" s="11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customHeight="1">
      <c r="A23" s="31"/>
      <c r="B23" s="36"/>
      <c r="C23" s="31"/>
      <c r="D23" s="31"/>
      <c r="E23" s="101" t="s">
        <v>32</v>
      </c>
      <c r="F23" s="31"/>
      <c r="G23" s="31"/>
      <c r="H23" s="31"/>
      <c r="I23" s="110" t="s">
        <v>28</v>
      </c>
      <c r="J23" s="101" t="s">
        <v>26</v>
      </c>
      <c r="K23" s="31"/>
      <c r="L23" s="11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" customHeight="1">
      <c r="A24" s="31"/>
      <c r="B24" s="36"/>
      <c r="C24" s="31"/>
      <c r="D24" s="31"/>
      <c r="E24" s="31"/>
      <c r="F24" s="31"/>
      <c r="G24" s="31"/>
      <c r="H24" s="31"/>
      <c r="I24" s="31"/>
      <c r="J24" s="31"/>
      <c r="K24" s="31"/>
      <c r="L24" s="11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customHeight="1">
      <c r="A25" s="31"/>
      <c r="B25" s="36"/>
      <c r="C25" s="31"/>
      <c r="D25" s="110" t="s">
        <v>34</v>
      </c>
      <c r="E25" s="31"/>
      <c r="F25" s="31"/>
      <c r="G25" s="31"/>
      <c r="H25" s="31"/>
      <c r="I25" s="110" t="s">
        <v>25</v>
      </c>
      <c r="J25" s="101" t="s">
        <v>26</v>
      </c>
      <c r="K25" s="31"/>
      <c r="L25" s="11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customHeight="1">
      <c r="A26" s="31"/>
      <c r="B26" s="36"/>
      <c r="C26" s="31"/>
      <c r="D26" s="31"/>
      <c r="E26" s="101" t="s">
        <v>35</v>
      </c>
      <c r="F26" s="31"/>
      <c r="G26" s="31"/>
      <c r="H26" s="31"/>
      <c r="I26" s="110" t="s">
        <v>28</v>
      </c>
      <c r="J26" s="101" t="s">
        <v>26</v>
      </c>
      <c r="K26" s="31"/>
      <c r="L26" s="11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" customHeight="1">
      <c r="A27" s="31"/>
      <c r="B27" s="36"/>
      <c r="C27" s="31"/>
      <c r="D27" s="31"/>
      <c r="E27" s="31"/>
      <c r="F27" s="31"/>
      <c r="G27" s="31"/>
      <c r="H27" s="31"/>
      <c r="I27" s="31"/>
      <c r="J27" s="31"/>
      <c r="K27" s="31"/>
      <c r="L27" s="11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customHeight="1">
      <c r="A28" s="31"/>
      <c r="B28" s="36"/>
      <c r="C28" s="31"/>
      <c r="D28" s="110" t="s">
        <v>36</v>
      </c>
      <c r="E28" s="31"/>
      <c r="F28" s="31"/>
      <c r="G28" s="31"/>
      <c r="H28" s="31"/>
      <c r="I28" s="31"/>
      <c r="J28" s="31"/>
      <c r="K28" s="31"/>
      <c r="L28" s="11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25.5" customHeight="1">
      <c r="A29" s="113"/>
      <c r="B29" s="114"/>
      <c r="C29" s="113"/>
      <c r="D29" s="113"/>
      <c r="E29" s="279" t="s">
        <v>112</v>
      </c>
      <c r="F29" s="279"/>
      <c r="G29" s="279"/>
      <c r="H29" s="279"/>
      <c r="I29" s="113"/>
      <c r="J29" s="113"/>
      <c r="K29" s="113"/>
      <c r="L29" s="115"/>
      <c r="S29" s="113"/>
      <c r="T29" s="113"/>
      <c r="U29" s="113"/>
      <c r="V29" s="113"/>
      <c r="W29" s="113"/>
      <c r="X29" s="113"/>
      <c r="Y29" s="113"/>
      <c r="Z29" s="113"/>
      <c r="AA29" s="113"/>
      <c r="AB29" s="113"/>
      <c r="AC29" s="113"/>
      <c r="AD29" s="113"/>
      <c r="AE29" s="113"/>
    </row>
    <row r="30" spans="1:31" s="2" customFormat="1" ht="6.9" customHeight="1">
      <c r="A30" s="31"/>
      <c r="B30" s="36"/>
      <c r="C30" s="31"/>
      <c r="D30" s="31"/>
      <c r="E30" s="31"/>
      <c r="F30" s="31"/>
      <c r="G30" s="31"/>
      <c r="H30" s="31"/>
      <c r="I30" s="31"/>
      <c r="J30" s="31"/>
      <c r="K30" s="31"/>
      <c r="L30" s="11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" customHeight="1">
      <c r="A31" s="31"/>
      <c r="B31" s="36"/>
      <c r="C31" s="31"/>
      <c r="D31" s="116"/>
      <c r="E31" s="116"/>
      <c r="F31" s="116"/>
      <c r="G31" s="116"/>
      <c r="H31" s="116"/>
      <c r="I31" s="116"/>
      <c r="J31" s="116"/>
      <c r="K31" s="116"/>
      <c r="L31" s="11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6"/>
      <c r="C32" s="31"/>
      <c r="D32" s="117" t="s">
        <v>38</v>
      </c>
      <c r="E32" s="31"/>
      <c r="F32" s="31"/>
      <c r="G32" s="31"/>
      <c r="H32" s="31"/>
      <c r="I32" s="31"/>
      <c r="J32" s="118">
        <f>ROUND(J88, 2)</f>
        <v>9295.01</v>
      </c>
      <c r="K32" s="31"/>
      <c r="L32" s="11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" customHeight="1">
      <c r="A33" s="31"/>
      <c r="B33" s="36"/>
      <c r="C33" s="31"/>
      <c r="D33" s="116"/>
      <c r="E33" s="116"/>
      <c r="F33" s="116"/>
      <c r="G33" s="116"/>
      <c r="H33" s="116"/>
      <c r="I33" s="116"/>
      <c r="J33" s="116"/>
      <c r="K33" s="116"/>
      <c r="L33" s="11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" customHeight="1">
      <c r="A34" s="31"/>
      <c r="B34" s="36"/>
      <c r="C34" s="31"/>
      <c r="D34" s="31"/>
      <c r="E34" s="31"/>
      <c r="F34" s="119" t="s">
        <v>40</v>
      </c>
      <c r="G34" s="31"/>
      <c r="H34" s="31"/>
      <c r="I34" s="119" t="s">
        <v>39</v>
      </c>
      <c r="J34" s="119" t="s">
        <v>41</v>
      </c>
      <c r="K34" s="31"/>
      <c r="L34" s="11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" hidden="1" customHeight="1">
      <c r="A35" s="31"/>
      <c r="B35" s="36"/>
      <c r="C35" s="31"/>
      <c r="D35" s="120" t="s">
        <v>42</v>
      </c>
      <c r="E35" s="110" t="s">
        <v>43</v>
      </c>
      <c r="F35" s="121">
        <f>ROUND((SUM(BE88:BE109)),  2)</f>
        <v>0</v>
      </c>
      <c r="G35" s="31"/>
      <c r="H35" s="31"/>
      <c r="I35" s="122">
        <v>0.21</v>
      </c>
      <c r="J35" s="121">
        <f>ROUND(((SUM(BE88:BE109))*I35),  2)</f>
        <v>0</v>
      </c>
      <c r="K35" s="31"/>
      <c r="L35" s="11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" hidden="1" customHeight="1">
      <c r="A36" s="31"/>
      <c r="B36" s="36"/>
      <c r="C36" s="31"/>
      <c r="D36" s="31"/>
      <c r="E36" s="110" t="s">
        <v>44</v>
      </c>
      <c r="F36" s="121">
        <f>ROUND((SUM(BF88:BF109)),  2)</f>
        <v>0</v>
      </c>
      <c r="G36" s="31"/>
      <c r="H36" s="31"/>
      <c r="I36" s="122">
        <v>0.15</v>
      </c>
      <c r="J36" s="121">
        <f>ROUND(((SUM(BF88:BF109))*I36),  2)</f>
        <v>0</v>
      </c>
      <c r="K36" s="31"/>
      <c r="L36" s="11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" customHeight="1">
      <c r="A37" s="31"/>
      <c r="B37" s="36"/>
      <c r="C37" s="31"/>
      <c r="D37" s="110" t="s">
        <v>42</v>
      </c>
      <c r="E37" s="110" t="s">
        <v>45</v>
      </c>
      <c r="F37" s="121">
        <f>ROUND((SUM(BG88:BG109)),  2)</f>
        <v>9295.01</v>
      </c>
      <c r="G37" s="31"/>
      <c r="H37" s="31"/>
      <c r="I37" s="122">
        <v>0.21</v>
      </c>
      <c r="J37" s="121">
        <f>0</f>
        <v>0</v>
      </c>
      <c r="K37" s="31"/>
      <c r="L37" s="11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" customHeight="1">
      <c r="A38" s="31"/>
      <c r="B38" s="36"/>
      <c r="C38" s="31"/>
      <c r="D38" s="31"/>
      <c r="E38" s="110" t="s">
        <v>46</v>
      </c>
      <c r="F38" s="121">
        <f>ROUND((SUM(BH88:BH109)),  2)</f>
        <v>0</v>
      </c>
      <c r="G38" s="31"/>
      <c r="H38" s="31"/>
      <c r="I38" s="122">
        <v>0.15</v>
      </c>
      <c r="J38" s="121">
        <f>0</f>
        <v>0</v>
      </c>
      <c r="K38" s="31"/>
      <c r="L38" s="11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" hidden="1" customHeight="1">
      <c r="A39" s="31"/>
      <c r="B39" s="36"/>
      <c r="C39" s="31"/>
      <c r="D39" s="31"/>
      <c r="E39" s="110" t="s">
        <v>47</v>
      </c>
      <c r="F39" s="121">
        <f>ROUND((SUM(BI88:BI109)),  2)</f>
        <v>0</v>
      </c>
      <c r="G39" s="31"/>
      <c r="H39" s="31"/>
      <c r="I39" s="122">
        <v>0</v>
      </c>
      <c r="J39" s="121">
        <f>0</f>
        <v>0</v>
      </c>
      <c r="K39" s="31"/>
      <c r="L39" s="11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11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6"/>
      <c r="C41" s="123"/>
      <c r="D41" s="124" t="s">
        <v>48</v>
      </c>
      <c r="E41" s="125"/>
      <c r="F41" s="125"/>
      <c r="G41" s="126" t="s">
        <v>49</v>
      </c>
      <c r="H41" s="127" t="s">
        <v>50</v>
      </c>
      <c r="I41" s="125"/>
      <c r="J41" s="128">
        <f>SUM(J32:J39)</f>
        <v>9295.01</v>
      </c>
      <c r="K41" s="129"/>
      <c r="L41" s="11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" customHeight="1">
      <c r="A42" s="31"/>
      <c r="B42" s="130"/>
      <c r="C42" s="131"/>
      <c r="D42" s="131"/>
      <c r="E42" s="131"/>
      <c r="F42" s="131"/>
      <c r="G42" s="131"/>
      <c r="H42" s="131"/>
      <c r="I42" s="131"/>
      <c r="J42" s="131"/>
      <c r="K42" s="131"/>
      <c r="L42" s="11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6" spans="1:31" s="2" customFormat="1" ht="6.9" customHeight="1">
      <c r="A46" s="31"/>
      <c r="B46" s="132"/>
      <c r="C46" s="133"/>
      <c r="D46" s="133"/>
      <c r="E46" s="133"/>
      <c r="F46" s="133"/>
      <c r="G46" s="133"/>
      <c r="H46" s="133"/>
      <c r="I46" s="133"/>
      <c r="J46" s="133"/>
      <c r="K46" s="133"/>
      <c r="L46" s="111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</row>
    <row r="47" spans="1:31" s="2" customFormat="1" ht="24.9" customHeight="1">
      <c r="A47" s="31"/>
      <c r="B47" s="32"/>
      <c r="C47" s="23" t="s">
        <v>113</v>
      </c>
      <c r="D47" s="33"/>
      <c r="E47" s="33"/>
      <c r="F47" s="33"/>
      <c r="G47" s="33"/>
      <c r="H47" s="33"/>
      <c r="I47" s="33"/>
      <c r="J47" s="33"/>
      <c r="K47" s="33"/>
      <c r="L47" s="11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</row>
    <row r="48" spans="1:31" s="2" customFormat="1" ht="6.9" customHeight="1">
      <c r="A48" s="31"/>
      <c r="B48" s="32"/>
      <c r="C48" s="33"/>
      <c r="D48" s="33"/>
      <c r="E48" s="33"/>
      <c r="F48" s="33"/>
      <c r="G48" s="33"/>
      <c r="H48" s="33"/>
      <c r="I48" s="33"/>
      <c r="J48" s="33"/>
      <c r="K48" s="33"/>
      <c r="L48" s="111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</row>
    <row r="49" spans="1:47" s="2" customFormat="1" ht="12" customHeight="1">
      <c r="A49" s="31"/>
      <c r="B49" s="32"/>
      <c r="C49" s="28" t="s">
        <v>14</v>
      </c>
      <c r="D49" s="33"/>
      <c r="E49" s="33"/>
      <c r="F49" s="33"/>
      <c r="G49" s="33"/>
      <c r="H49" s="33"/>
      <c r="I49" s="33"/>
      <c r="J49" s="33"/>
      <c r="K49" s="33"/>
      <c r="L49" s="11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</row>
    <row r="50" spans="1:47" s="2" customFormat="1" ht="16.5" customHeight="1">
      <c r="A50" s="31"/>
      <c r="B50" s="32"/>
      <c r="C50" s="33"/>
      <c r="D50" s="33"/>
      <c r="E50" s="280" t="str">
        <f>E7</f>
        <v>Výsadba větrolamu a výstavba mělkého průlehu na KN 1613 v k. ú. Svinčany</v>
      </c>
      <c r="F50" s="281"/>
      <c r="G50" s="281"/>
      <c r="H50" s="281"/>
      <c r="I50" s="33"/>
      <c r="J50" s="33"/>
      <c r="K50" s="33"/>
      <c r="L50" s="11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</row>
    <row r="51" spans="1:47" s="1" customFormat="1" ht="12" customHeight="1">
      <c r="B51" s="21"/>
      <c r="C51" s="28" t="s">
        <v>110</v>
      </c>
      <c r="D51" s="22"/>
      <c r="E51" s="22"/>
      <c r="F51" s="22"/>
      <c r="G51" s="22"/>
      <c r="H51" s="22"/>
      <c r="I51" s="22"/>
      <c r="J51" s="22"/>
      <c r="K51" s="22"/>
      <c r="L51" s="20"/>
    </row>
    <row r="52" spans="1:47" s="2" customFormat="1" ht="16.5" customHeight="1">
      <c r="A52" s="31"/>
      <c r="B52" s="32"/>
      <c r="C52" s="33"/>
      <c r="D52" s="33"/>
      <c r="E52" s="280" t="s">
        <v>842</v>
      </c>
      <c r="F52" s="282"/>
      <c r="G52" s="282"/>
      <c r="H52" s="282"/>
      <c r="I52" s="33"/>
      <c r="J52" s="33"/>
      <c r="K52" s="33"/>
      <c r="L52" s="11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</row>
    <row r="53" spans="1:47" s="2" customFormat="1" ht="12" customHeight="1">
      <c r="A53" s="31"/>
      <c r="B53" s="32"/>
      <c r="C53" s="28" t="s">
        <v>843</v>
      </c>
      <c r="D53" s="33"/>
      <c r="E53" s="33"/>
      <c r="F53" s="33"/>
      <c r="G53" s="33"/>
      <c r="H53" s="33"/>
      <c r="I53" s="33"/>
      <c r="J53" s="33"/>
      <c r="K53" s="33"/>
      <c r="L53" s="111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</row>
    <row r="54" spans="1:47" s="2" customFormat="1" ht="16.5" customHeight="1">
      <c r="A54" s="31"/>
      <c r="B54" s="32"/>
      <c r="C54" s="33"/>
      <c r="D54" s="33"/>
      <c r="E54" s="271" t="str">
        <f>E11</f>
        <v>3.1 - SO 03.1 Kácení</v>
      </c>
      <c r="F54" s="282"/>
      <c r="G54" s="282"/>
      <c r="H54" s="282"/>
      <c r="I54" s="33"/>
      <c r="J54" s="33"/>
      <c r="K54" s="33"/>
      <c r="L54" s="111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</row>
    <row r="55" spans="1:47" s="2" customFormat="1" ht="6.9" customHeight="1">
      <c r="A55" s="31"/>
      <c r="B55" s="32"/>
      <c r="C55" s="33"/>
      <c r="D55" s="33"/>
      <c r="E55" s="33"/>
      <c r="F55" s="33"/>
      <c r="G55" s="33"/>
      <c r="H55" s="33"/>
      <c r="I55" s="33"/>
      <c r="J55" s="33"/>
      <c r="K55" s="33"/>
      <c r="L55" s="111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</row>
    <row r="56" spans="1:47" s="2" customFormat="1" ht="12" customHeight="1">
      <c r="A56" s="31"/>
      <c r="B56" s="32"/>
      <c r="C56" s="28" t="s">
        <v>20</v>
      </c>
      <c r="D56" s="33"/>
      <c r="E56" s="33"/>
      <c r="F56" s="26" t="str">
        <f>F14</f>
        <v>Svinčany</v>
      </c>
      <c r="G56" s="33"/>
      <c r="H56" s="33"/>
      <c r="I56" s="28" t="s">
        <v>22</v>
      </c>
      <c r="J56" s="57" t="str">
        <f>IF(J14="","",J14)</f>
        <v>8. 8. 2019</v>
      </c>
      <c r="K56" s="33"/>
      <c r="L56" s="111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</row>
    <row r="57" spans="1:47" s="2" customFormat="1" ht="6.9" customHeight="1">
      <c r="A57" s="31"/>
      <c r="B57" s="32"/>
      <c r="C57" s="33"/>
      <c r="D57" s="33"/>
      <c r="E57" s="33"/>
      <c r="F57" s="33"/>
      <c r="G57" s="33"/>
      <c r="H57" s="33"/>
      <c r="I57" s="33"/>
      <c r="J57" s="33"/>
      <c r="K57" s="33"/>
      <c r="L57" s="111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</row>
    <row r="58" spans="1:47" s="2" customFormat="1" ht="43.05" customHeight="1">
      <c r="A58" s="31"/>
      <c r="B58" s="32"/>
      <c r="C58" s="28" t="s">
        <v>24</v>
      </c>
      <c r="D58" s="33"/>
      <c r="E58" s="33"/>
      <c r="F58" s="26" t="str">
        <f>E17</f>
        <v>Obec Svinčany</v>
      </c>
      <c r="G58" s="33"/>
      <c r="H58" s="33"/>
      <c r="I58" s="28" t="s">
        <v>31</v>
      </c>
      <c r="J58" s="29" t="str">
        <f>E23</f>
        <v>Povodí Labe, státní podnik, OIČ, Hradec Králové</v>
      </c>
      <c r="K58" s="33"/>
      <c r="L58" s="111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</row>
    <row r="59" spans="1:47" s="2" customFormat="1" ht="15.15" customHeight="1">
      <c r="A59" s="31"/>
      <c r="B59" s="32"/>
      <c r="C59" s="28" t="s">
        <v>29</v>
      </c>
      <c r="D59" s="33"/>
      <c r="E59" s="33"/>
      <c r="F59" s="26" t="str">
        <f>IF(E20="","",E20)</f>
        <v>dle výběrového řízení</v>
      </c>
      <c r="G59" s="33"/>
      <c r="H59" s="33"/>
      <c r="I59" s="28" t="s">
        <v>34</v>
      </c>
      <c r="J59" s="29" t="str">
        <f>E26</f>
        <v>Ing. Eva Morkesová</v>
      </c>
      <c r="K59" s="33"/>
      <c r="L59" s="111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</row>
    <row r="60" spans="1:47" s="2" customFormat="1" ht="10.35" customHeight="1">
      <c r="A60" s="31"/>
      <c r="B60" s="32"/>
      <c r="C60" s="33"/>
      <c r="D60" s="33"/>
      <c r="E60" s="33"/>
      <c r="F60" s="33"/>
      <c r="G60" s="33"/>
      <c r="H60" s="33"/>
      <c r="I60" s="33"/>
      <c r="J60" s="33"/>
      <c r="K60" s="33"/>
      <c r="L60" s="111"/>
      <c r="S60" s="31"/>
      <c r="T60" s="31"/>
      <c r="U60" s="31"/>
      <c r="V60" s="31"/>
      <c r="W60" s="31"/>
      <c r="X60" s="31"/>
      <c r="Y60" s="31"/>
      <c r="Z60" s="31"/>
      <c r="AA60" s="31"/>
      <c r="AB60" s="31"/>
      <c r="AC60" s="31"/>
      <c r="AD60" s="31"/>
      <c r="AE60" s="31"/>
    </row>
    <row r="61" spans="1:47" s="2" customFormat="1" ht="29.25" customHeight="1">
      <c r="A61" s="31"/>
      <c r="B61" s="32"/>
      <c r="C61" s="134" t="s">
        <v>114</v>
      </c>
      <c r="D61" s="135"/>
      <c r="E61" s="135"/>
      <c r="F61" s="135"/>
      <c r="G61" s="135"/>
      <c r="H61" s="135"/>
      <c r="I61" s="135"/>
      <c r="J61" s="136" t="s">
        <v>115</v>
      </c>
      <c r="K61" s="135"/>
      <c r="L61" s="11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47" s="2" customFormat="1" ht="10.35" customHeight="1">
      <c r="A62" s="31"/>
      <c r="B62" s="32"/>
      <c r="C62" s="33"/>
      <c r="D62" s="33"/>
      <c r="E62" s="33"/>
      <c r="F62" s="33"/>
      <c r="G62" s="33"/>
      <c r="H62" s="33"/>
      <c r="I62" s="33"/>
      <c r="J62" s="33"/>
      <c r="K62" s="33"/>
      <c r="L62" s="111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</row>
    <row r="63" spans="1:47" s="2" customFormat="1" ht="22.8" customHeight="1">
      <c r="A63" s="31"/>
      <c r="B63" s="32"/>
      <c r="C63" s="137" t="s">
        <v>70</v>
      </c>
      <c r="D63" s="33"/>
      <c r="E63" s="33"/>
      <c r="F63" s="33"/>
      <c r="G63" s="33"/>
      <c r="H63" s="33"/>
      <c r="I63" s="33"/>
      <c r="J63" s="75">
        <f>J88</f>
        <v>9295.01</v>
      </c>
      <c r="K63" s="33"/>
      <c r="L63" s="111"/>
      <c r="S63" s="31"/>
      <c r="T63" s="31"/>
      <c r="U63" s="31"/>
      <c r="V63" s="31"/>
      <c r="W63" s="31"/>
      <c r="X63" s="31"/>
      <c r="Y63" s="31"/>
      <c r="Z63" s="31"/>
      <c r="AA63" s="31"/>
      <c r="AB63" s="31"/>
      <c r="AC63" s="31"/>
      <c r="AD63" s="31"/>
      <c r="AE63" s="31"/>
      <c r="AU63" s="17" t="s">
        <v>116</v>
      </c>
    </row>
    <row r="64" spans="1:47" s="9" customFormat="1" ht="24.9" customHeight="1">
      <c r="B64" s="138"/>
      <c r="C64" s="139"/>
      <c r="D64" s="140" t="s">
        <v>117</v>
      </c>
      <c r="E64" s="141"/>
      <c r="F64" s="141"/>
      <c r="G64" s="141"/>
      <c r="H64" s="141"/>
      <c r="I64" s="141"/>
      <c r="J64" s="142">
        <f>J89</f>
        <v>9295.01</v>
      </c>
      <c r="K64" s="139"/>
      <c r="L64" s="143"/>
    </row>
    <row r="65" spans="1:31" s="10" customFormat="1" ht="19.95" customHeight="1">
      <c r="B65" s="144"/>
      <c r="C65" s="95"/>
      <c r="D65" s="145" t="s">
        <v>118</v>
      </c>
      <c r="E65" s="146"/>
      <c r="F65" s="146"/>
      <c r="G65" s="146"/>
      <c r="H65" s="146"/>
      <c r="I65" s="146"/>
      <c r="J65" s="147">
        <f>J90</f>
        <v>9293.2000000000007</v>
      </c>
      <c r="K65" s="95"/>
      <c r="L65" s="148"/>
    </row>
    <row r="66" spans="1:31" s="10" customFormat="1" ht="19.95" customHeight="1">
      <c r="B66" s="144"/>
      <c r="C66" s="95"/>
      <c r="D66" s="145" t="s">
        <v>126</v>
      </c>
      <c r="E66" s="146"/>
      <c r="F66" s="146"/>
      <c r="G66" s="146"/>
      <c r="H66" s="146"/>
      <c r="I66" s="146"/>
      <c r="J66" s="147">
        <f>J107</f>
        <v>1.81</v>
      </c>
      <c r="K66" s="95"/>
      <c r="L66" s="148"/>
    </row>
    <row r="67" spans="1:31" s="2" customFormat="1" ht="21.75" customHeight="1">
      <c r="A67" s="31"/>
      <c r="B67" s="32"/>
      <c r="C67" s="33"/>
      <c r="D67" s="33"/>
      <c r="E67" s="33"/>
      <c r="F67" s="33"/>
      <c r="G67" s="33"/>
      <c r="H67" s="33"/>
      <c r="I67" s="33"/>
      <c r="J67" s="33"/>
      <c r="K67" s="33"/>
      <c r="L67" s="111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31"/>
      <c r="AD67" s="31"/>
      <c r="AE67" s="31"/>
    </row>
    <row r="68" spans="1:31" s="2" customFormat="1" ht="6.9" customHeight="1">
      <c r="A68" s="31"/>
      <c r="B68" s="45"/>
      <c r="C68" s="46"/>
      <c r="D68" s="46"/>
      <c r="E68" s="46"/>
      <c r="F68" s="46"/>
      <c r="G68" s="46"/>
      <c r="H68" s="46"/>
      <c r="I68" s="46"/>
      <c r="J68" s="46"/>
      <c r="K68" s="46"/>
      <c r="L68" s="111"/>
      <c r="S68" s="31"/>
      <c r="T68" s="31"/>
      <c r="U68" s="31"/>
      <c r="V68" s="31"/>
      <c r="W68" s="31"/>
      <c r="X68" s="31"/>
      <c r="Y68" s="31"/>
      <c r="Z68" s="31"/>
      <c r="AA68" s="31"/>
      <c r="AB68" s="31"/>
      <c r="AC68" s="31"/>
      <c r="AD68" s="31"/>
      <c r="AE68" s="31"/>
    </row>
    <row r="72" spans="1:31" s="2" customFormat="1" ht="6.9" customHeight="1">
      <c r="A72" s="31"/>
      <c r="B72" s="47"/>
      <c r="C72" s="48"/>
      <c r="D72" s="48"/>
      <c r="E72" s="48"/>
      <c r="F72" s="48"/>
      <c r="G72" s="48"/>
      <c r="H72" s="48"/>
      <c r="I72" s="48"/>
      <c r="J72" s="48"/>
      <c r="K72" s="48"/>
      <c r="L72" s="111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</row>
    <row r="73" spans="1:31" s="2" customFormat="1" ht="24.9" customHeight="1">
      <c r="A73" s="31"/>
      <c r="B73" s="32"/>
      <c r="C73" s="23" t="s">
        <v>127</v>
      </c>
      <c r="D73" s="33"/>
      <c r="E73" s="33"/>
      <c r="F73" s="33"/>
      <c r="G73" s="33"/>
      <c r="H73" s="33"/>
      <c r="I73" s="33"/>
      <c r="J73" s="33"/>
      <c r="K73" s="33"/>
      <c r="L73" s="111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</row>
    <row r="74" spans="1:31" s="2" customFormat="1" ht="6.9" customHeight="1">
      <c r="A74" s="31"/>
      <c r="B74" s="32"/>
      <c r="C74" s="33"/>
      <c r="D74" s="33"/>
      <c r="E74" s="33"/>
      <c r="F74" s="33"/>
      <c r="G74" s="33"/>
      <c r="H74" s="33"/>
      <c r="I74" s="33"/>
      <c r="J74" s="33"/>
      <c r="K74" s="33"/>
      <c r="L74" s="111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</row>
    <row r="75" spans="1:31" s="2" customFormat="1" ht="12" customHeight="1">
      <c r="A75" s="31"/>
      <c r="B75" s="32"/>
      <c r="C75" s="28" t="s">
        <v>14</v>
      </c>
      <c r="D75" s="33"/>
      <c r="E75" s="33"/>
      <c r="F75" s="33"/>
      <c r="G75" s="33"/>
      <c r="H75" s="33"/>
      <c r="I75" s="33"/>
      <c r="J75" s="33"/>
      <c r="K75" s="33"/>
      <c r="L75" s="111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</row>
    <row r="76" spans="1:31" s="2" customFormat="1" ht="16.5" customHeight="1">
      <c r="A76" s="31"/>
      <c r="B76" s="32"/>
      <c r="C76" s="33"/>
      <c r="D76" s="33"/>
      <c r="E76" s="280" t="str">
        <f>E7</f>
        <v>Výsadba větrolamu a výstavba mělkého průlehu na KN 1613 v k. ú. Svinčany</v>
      </c>
      <c r="F76" s="281"/>
      <c r="G76" s="281"/>
      <c r="H76" s="281"/>
      <c r="I76" s="33"/>
      <c r="J76" s="33"/>
      <c r="K76" s="33"/>
      <c r="L76" s="11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1" customFormat="1" ht="12" customHeight="1">
      <c r="B77" s="21"/>
      <c r="C77" s="28" t="s">
        <v>110</v>
      </c>
      <c r="D77" s="22"/>
      <c r="E77" s="22"/>
      <c r="F77" s="22"/>
      <c r="G77" s="22"/>
      <c r="H77" s="22"/>
      <c r="I77" s="22"/>
      <c r="J77" s="22"/>
      <c r="K77" s="22"/>
      <c r="L77" s="20"/>
    </row>
    <row r="78" spans="1:31" s="2" customFormat="1" ht="16.5" customHeight="1">
      <c r="A78" s="31"/>
      <c r="B78" s="32"/>
      <c r="C78" s="33"/>
      <c r="D78" s="33"/>
      <c r="E78" s="280" t="s">
        <v>842</v>
      </c>
      <c r="F78" s="282"/>
      <c r="G78" s="282"/>
      <c r="H78" s="282"/>
      <c r="I78" s="33"/>
      <c r="J78" s="33"/>
      <c r="K78" s="33"/>
      <c r="L78" s="111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</row>
    <row r="79" spans="1:31" s="2" customFormat="1" ht="12" customHeight="1">
      <c r="A79" s="31"/>
      <c r="B79" s="32"/>
      <c r="C79" s="28" t="s">
        <v>843</v>
      </c>
      <c r="D79" s="33"/>
      <c r="E79" s="33"/>
      <c r="F79" s="33"/>
      <c r="G79" s="33"/>
      <c r="H79" s="33"/>
      <c r="I79" s="33"/>
      <c r="J79" s="33"/>
      <c r="K79" s="33"/>
      <c r="L79" s="111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</row>
    <row r="80" spans="1:31" s="2" customFormat="1" ht="16.5" customHeight="1">
      <c r="A80" s="31"/>
      <c r="B80" s="32"/>
      <c r="C80" s="33"/>
      <c r="D80" s="33"/>
      <c r="E80" s="271" t="str">
        <f>E11</f>
        <v>3.1 - SO 03.1 Kácení</v>
      </c>
      <c r="F80" s="282"/>
      <c r="G80" s="282"/>
      <c r="H80" s="282"/>
      <c r="I80" s="33"/>
      <c r="J80" s="33"/>
      <c r="K80" s="33"/>
      <c r="L80" s="111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</row>
    <row r="81" spans="1:65" s="2" customFormat="1" ht="6.9" customHeight="1">
      <c r="A81" s="31"/>
      <c r="B81" s="32"/>
      <c r="C81" s="33"/>
      <c r="D81" s="33"/>
      <c r="E81" s="33"/>
      <c r="F81" s="33"/>
      <c r="G81" s="33"/>
      <c r="H81" s="33"/>
      <c r="I81" s="33"/>
      <c r="J81" s="33"/>
      <c r="K81" s="33"/>
      <c r="L81" s="11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65" s="2" customFormat="1" ht="12" customHeight="1">
      <c r="A82" s="31"/>
      <c r="B82" s="32"/>
      <c r="C82" s="28" t="s">
        <v>20</v>
      </c>
      <c r="D82" s="33"/>
      <c r="E82" s="33"/>
      <c r="F82" s="26" t="str">
        <f>F14</f>
        <v>Svinčany</v>
      </c>
      <c r="G82" s="33"/>
      <c r="H82" s="33"/>
      <c r="I82" s="28" t="s">
        <v>22</v>
      </c>
      <c r="J82" s="57" t="str">
        <f>IF(J14="","",J14)</f>
        <v>8. 8. 2019</v>
      </c>
      <c r="K82" s="33"/>
      <c r="L82" s="11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65" s="2" customFormat="1" ht="6.9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11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65" s="2" customFormat="1" ht="43.05" customHeight="1">
      <c r="A84" s="31"/>
      <c r="B84" s="32"/>
      <c r="C84" s="28" t="s">
        <v>24</v>
      </c>
      <c r="D84" s="33"/>
      <c r="E84" s="33"/>
      <c r="F84" s="26" t="str">
        <f>E17</f>
        <v>Obec Svinčany</v>
      </c>
      <c r="G84" s="33"/>
      <c r="H84" s="33"/>
      <c r="I84" s="28" t="s">
        <v>31</v>
      </c>
      <c r="J84" s="29" t="str">
        <f>E23</f>
        <v>Povodí Labe, státní podnik, OIČ, Hradec Králové</v>
      </c>
      <c r="K84" s="33"/>
      <c r="L84" s="11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65" s="2" customFormat="1" ht="15.15" customHeight="1">
      <c r="A85" s="31"/>
      <c r="B85" s="32"/>
      <c r="C85" s="28" t="s">
        <v>29</v>
      </c>
      <c r="D85" s="33"/>
      <c r="E85" s="33"/>
      <c r="F85" s="26" t="str">
        <f>IF(E20="","",E20)</f>
        <v>dle výběrového řízení</v>
      </c>
      <c r="G85" s="33"/>
      <c r="H85" s="33"/>
      <c r="I85" s="28" t="s">
        <v>34</v>
      </c>
      <c r="J85" s="29" t="str">
        <f>E26</f>
        <v>Ing. Eva Morkesová</v>
      </c>
      <c r="K85" s="33"/>
      <c r="L85" s="11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65" s="2" customFormat="1" ht="10.35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11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65" s="11" customFormat="1" ht="29.25" customHeight="1">
      <c r="A87" s="149"/>
      <c r="B87" s="150"/>
      <c r="C87" s="151" t="s">
        <v>128</v>
      </c>
      <c r="D87" s="152" t="s">
        <v>57</v>
      </c>
      <c r="E87" s="152" t="s">
        <v>53</v>
      </c>
      <c r="F87" s="152" t="s">
        <v>54</v>
      </c>
      <c r="G87" s="152" t="s">
        <v>129</v>
      </c>
      <c r="H87" s="152" t="s">
        <v>130</v>
      </c>
      <c r="I87" s="152" t="s">
        <v>131</v>
      </c>
      <c r="J87" s="152" t="s">
        <v>115</v>
      </c>
      <c r="K87" s="153" t="s">
        <v>132</v>
      </c>
      <c r="L87" s="154"/>
      <c r="M87" s="66" t="s">
        <v>26</v>
      </c>
      <c r="N87" s="67" t="s">
        <v>42</v>
      </c>
      <c r="O87" s="67" t="s">
        <v>133</v>
      </c>
      <c r="P87" s="67" t="s">
        <v>134</v>
      </c>
      <c r="Q87" s="67" t="s">
        <v>135</v>
      </c>
      <c r="R87" s="67" t="s">
        <v>136</v>
      </c>
      <c r="S87" s="67" t="s">
        <v>137</v>
      </c>
      <c r="T87" s="68" t="s">
        <v>138</v>
      </c>
      <c r="U87" s="149"/>
      <c r="V87" s="149"/>
      <c r="W87" s="149"/>
      <c r="X87" s="149"/>
      <c r="Y87" s="149"/>
      <c r="Z87" s="149"/>
      <c r="AA87" s="149"/>
      <c r="AB87" s="149"/>
      <c r="AC87" s="149"/>
      <c r="AD87" s="149"/>
      <c r="AE87" s="149"/>
    </row>
    <row r="88" spans="1:65" s="2" customFormat="1" ht="22.8" customHeight="1">
      <c r="A88" s="31"/>
      <c r="B88" s="32"/>
      <c r="C88" s="73" t="s">
        <v>139</v>
      </c>
      <c r="D88" s="33"/>
      <c r="E88" s="33"/>
      <c r="F88" s="33"/>
      <c r="G88" s="33"/>
      <c r="H88" s="33"/>
      <c r="I88" s="33"/>
      <c r="J88" s="155">
        <f>BK88</f>
        <v>9295.01</v>
      </c>
      <c r="K88" s="33"/>
      <c r="L88" s="36"/>
      <c r="M88" s="69"/>
      <c r="N88" s="156"/>
      <c r="O88" s="70"/>
      <c r="P88" s="157">
        <f>P89</f>
        <v>21.550006000000003</v>
      </c>
      <c r="Q88" s="70"/>
      <c r="R88" s="157">
        <f>R89</f>
        <v>1.5400000000000001E-3</v>
      </c>
      <c r="S88" s="70"/>
      <c r="T88" s="158">
        <f>T89</f>
        <v>0</v>
      </c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T88" s="17" t="s">
        <v>71</v>
      </c>
      <c r="AU88" s="17" t="s">
        <v>116</v>
      </c>
      <c r="BK88" s="159">
        <f>BK89</f>
        <v>9295.01</v>
      </c>
    </row>
    <row r="89" spans="1:65" s="12" customFormat="1" ht="25.95" customHeight="1">
      <c r="B89" s="160"/>
      <c r="C89" s="161"/>
      <c r="D89" s="162" t="s">
        <v>71</v>
      </c>
      <c r="E89" s="163" t="s">
        <v>140</v>
      </c>
      <c r="F89" s="163" t="s">
        <v>141</v>
      </c>
      <c r="G89" s="161"/>
      <c r="H89" s="161"/>
      <c r="I89" s="161"/>
      <c r="J89" s="164">
        <f>BK89</f>
        <v>9295.01</v>
      </c>
      <c r="K89" s="161"/>
      <c r="L89" s="165"/>
      <c r="M89" s="166"/>
      <c r="N89" s="167"/>
      <c r="O89" s="167"/>
      <c r="P89" s="168">
        <f>P90+P107</f>
        <v>21.550006000000003</v>
      </c>
      <c r="Q89" s="167"/>
      <c r="R89" s="168">
        <f>R90+R107</f>
        <v>1.5400000000000001E-3</v>
      </c>
      <c r="S89" s="167"/>
      <c r="T89" s="169">
        <f>T90+T107</f>
        <v>0</v>
      </c>
      <c r="AR89" s="170" t="s">
        <v>80</v>
      </c>
      <c r="AT89" s="171" t="s">
        <v>71</v>
      </c>
      <c r="AU89" s="171" t="s">
        <v>72</v>
      </c>
      <c r="AY89" s="170" t="s">
        <v>142</v>
      </c>
      <c r="BK89" s="172">
        <f>BK90+BK107</f>
        <v>9295.01</v>
      </c>
    </row>
    <row r="90" spans="1:65" s="12" customFormat="1" ht="22.8" customHeight="1">
      <c r="B90" s="160"/>
      <c r="C90" s="161"/>
      <c r="D90" s="162" t="s">
        <v>71</v>
      </c>
      <c r="E90" s="173" t="s">
        <v>80</v>
      </c>
      <c r="F90" s="173" t="s">
        <v>143</v>
      </c>
      <c r="G90" s="161"/>
      <c r="H90" s="161"/>
      <c r="I90" s="161"/>
      <c r="J90" s="174">
        <f>BK90</f>
        <v>9293.2000000000007</v>
      </c>
      <c r="K90" s="161"/>
      <c r="L90" s="165"/>
      <c r="M90" s="166"/>
      <c r="N90" s="167"/>
      <c r="O90" s="167"/>
      <c r="P90" s="168">
        <f>SUM(P91:P106)</f>
        <v>21.546000000000003</v>
      </c>
      <c r="Q90" s="167"/>
      <c r="R90" s="168">
        <f>SUM(R91:R106)</f>
        <v>1.5400000000000001E-3</v>
      </c>
      <c r="S90" s="167"/>
      <c r="T90" s="169">
        <f>SUM(T91:T106)</f>
        <v>0</v>
      </c>
      <c r="AR90" s="170" t="s">
        <v>80</v>
      </c>
      <c r="AT90" s="171" t="s">
        <v>71</v>
      </c>
      <c r="AU90" s="171" t="s">
        <v>80</v>
      </c>
      <c r="AY90" s="170" t="s">
        <v>142</v>
      </c>
      <c r="BK90" s="172">
        <f>SUM(BK91:BK106)</f>
        <v>9293.2000000000007</v>
      </c>
    </row>
    <row r="91" spans="1:65" s="2" customFormat="1" ht="16.5" customHeight="1">
      <c r="A91" s="31"/>
      <c r="B91" s="32"/>
      <c r="C91" s="175" t="s">
        <v>80</v>
      </c>
      <c r="D91" s="175" t="s">
        <v>144</v>
      </c>
      <c r="E91" s="176" t="s">
        <v>845</v>
      </c>
      <c r="F91" s="177" t="s">
        <v>846</v>
      </c>
      <c r="G91" s="178" t="s">
        <v>436</v>
      </c>
      <c r="H91" s="179">
        <v>14</v>
      </c>
      <c r="I91" s="180">
        <v>83.7</v>
      </c>
      <c r="J91" s="180">
        <f>ROUND(I91*H91,2)</f>
        <v>1171.8</v>
      </c>
      <c r="K91" s="177" t="s">
        <v>148</v>
      </c>
      <c r="L91" s="36"/>
      <c r="M91" s="181" t="s">
        <v>26</v>
      </c>
      <c r="N91" s="182" t="s">
        <v>45</v>
      </c>
      <c r="O91" s="183">
        <v>0.28799999999999998</v>
      </c>
      <c r="P91" s="183">
        <f>O91*H91</f>
        <v>4.032</v>
      </c>
      <c r="Q91" s="183">
        <v>6.0000000000000002E-5</v>
      </c>
      <c r="R91" s="183">
        <f>Q91*H91</f>
        <v>8.4000000000000003E-4</v>
      </c>
      <c r="S91" s="183">
        <v>0</v>
      </c>
      <c r="T91" s="184">
        <f>S91*H91</f>
        <v>0</v>
      </c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R91" s="185" t="s">
        <v>149</v>
      </c>
      <c r="AT91" s="185" t="s">
        <v>144</v>
      </c>
      <c r="AU91" s="185" t="s">
        <v>82</v>
      </c>
      <c r="AY91" s="17" t="s">
        <v>142</v>
      </c>
      <c r="BE91" s="186">
        <f>IF(N91="základní",J91,0)</f>
        <v>0</v>
      </c>
      <c r="BF91" s="186">
        <f>IF(N91="snížená",J91,0)</f>
        <v>0</v>
      </c>
      <c r="BG91" s="186">
        <f>IF(N91="zákl. přenesená",J91,0)</f>
        <v>1171.8</v>
      </c>
      <c r="BH91" s="186">
        <f>IF(N91="sníž. přenesená",J91,0)</f>
        <v>0</v>
      </c>
      <c r="BI91" s="186">
        <f>IF(N91="nulová",J91,0)</f>
        <v>0</v>
      </c>
      <c r="BJ91" s="17" t="s">
        <v>149</v>
      </c>
      <c r="BK91" s="186">
        <f>ROUND(I91*H91,2)</f>
        <v>1171.8</v>
      </c>
      <c r="BL91" s="17" t="s">
        <v>149</v>
      </c>
      <c r="BM91" s="185" t="s">
        <v>847</v>
      </c>
    </row>
    <row r="92" spans="1:65" s="2" customFormat="1" ht="10.199999999999999">
      <c r="A92" s="31"/>
      <c r="B92" s="32"/>
      <c r="C92" s="33"/>
      <c r="D92" s="187" t="s">
        <v>151</v>
      </c>
      <c r="E92" s="33"/>
      <c r="F92" s="188" t="s">
        <v>848</v>
      </c>
      <c r="G92" s="33"/>
      <c r="H92" s="33"/>
      <c r="I92" s="33"/>
      <c r="J92" s="33"/>
      <c r="K92" s="33"/>
      <c r="L92" s="36"/>
      <c r="M92" s="189"/>
      <c r="N92" s="190"/>
      <c r="O92" s="62"/>
      <c r="P92" s="62"/>
      <c r="Q92" s="62"/>
      <c r="R92" s="62"/>
      <c r="S92" s="62"/>
      <c r="T92" s="63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  <c r="AT92" s="17" t="s">
        <v>151</v>
      </c>
      <c r="AU92" s="17" t="s">
        <v>82</v>
      </c>
    </row>
    <row r="93" spans="1:65" s="13" customFormat="1" ht="10.199999999999999">
      <c r="B93" s="191"/>
      <c r="C93" s="192"/>
      <c r="D93" s="187" t="s">
        <v>153</v>
      </c>
      <c r="E93" s="193" t="s">
        <v>26</v>
      </c>
      <c r="F93" s="194" t="s">
        <v>849</v>
      </c>
      <c r="G93" s="192"/>
      <c r="H93" s="193" t="s">
        <v>26</v>
      </c>
      <c r="I93" s="192"/>
      <c r="J93" s="192"/>
      <c r="K93" s="192"/>
      <c r="L93" s="195"/>
      <c r="M93" s="196"/>
      <c r="N93" s="197"/>
      <c r="O93" s="197"/>
      <c r="P93" s="197"/>
      <c r="Q93" s="197"/>
      <c r="R93" s="197"/>
      <c r="S93" s="197"/>
      <c r="T93" s="198"/>
      <c r="AT93" s="199" t="s">
        <v>153</v>
      </c>
      <c r="AU93" s="199" t="s">
        <v>82</v>
      </c>
      <c r="AV93" s="13" t="s">
        <v>80</v>
      </c>
      <c r="AW93" s="13" t="s">
        <v>33</v>
      </c>
      <c r="AX93" s="13" t="s">
        <v>72</v>
      </c>
      <c r="AY93" s="199" t="s">
        <v>142</v>
      </c>
    </row>
    <row r="94" spans="1:65" s="14" customFormat="1" ht="10.199999999999999">
      <c r="B94" s="200"/>
      <c r="C94" s="201"/>
      <c r="D94" s="187" t="s">
        <v>153</v>
      </c>
      <c r="E94" s="202" t="s">
        <v>26</v>
      </c>
      <c r="F94" s="203" t="s">
        <v>850</v>
      </c>
      <c r="G94" s="201"/>
      <c r="H94" s="204">
        <v>14</v>
      </c>
      <c r="I94" s="201"/>
      <c r="J94" s="201"/>
      <c r="K94" s="201"/>
      <c r="L94" s="205"/>
      <c r="M94" s="206"/>
      <c r="N94" s="207"/>
      <c r="O94" s="207"/>
      <c r="P94" s="207"/>
      <c r="Q94" s="207"/>
      <c r="R94" s="207"/>
      <c r="S94" s="207"/>
      <c r="T94" s="208"/>
      <c r="AT94" s="209" t="s">
        <v>153</v>
      </c>
      <c r="AU94" s="209" t="s">
        <v>82</v>
      </c>
      <c r="AV94" s="14" t="s">
        <v>82</v>
      </c>
      <c r="AW94" s="14" t="s">
        <v>33</v>
      </c>
      <c r="AX94" s="14" t="s">
        <v>80</v>
      </c>
      <c r="AY94" s="209" t="s">
        <v>142</v>
      </c>
    </row>
    <row r="95" spans="1:65" s="2" customFormat="1" ht="16.5" customHeight="1">
      <c r="A95" s="31"/>
      <c r="B95" s="32"/>
      <c r="C95" s="175" t="s">
        <v>82</v>
      </c>
      <c r="D95" s="175" t="s">
        <v>144</v>
      </c>
      <c r="E95" s="176" t="s">
        <v>851</v>
      </c>
      <c r="F95" s="177" t="s">
        <v>852</v>
      </c>
      <c r="G95" s="178" t="s">
        <v>436</v>
      </c>
      <c r="H95" s="179">
        <v>14</v>
      </c>
      <c r="I95" s="180">
        <v>157</v>
      </c>
      <c r="J95" s="180">
        <f>ROUND(I95*H95,2)</f>
        <v>2198</v>
      </c>
      <c r="K95" s="177" t="s">
        <v>148</v>
      </c>
      <c r="L95" s="36"/>
      <c r="M95" s="181" t="s">
        <v>26</v>
      </c>
      <c r="N95" s="182" t="s">
        <v>45</v>
      </c>
      <c r="O95" s="183">
        <v>0.49</v>
      </c>
      <c r="P95" s="183">
        <f>O95*H95</f>
        <v>6.8599999999999994</v>
      </c>
      <c r="Q95" s="183">
        <v>0</v>
      </c>
      <c r="R95" s="183">
        <f>Q95*H95</f>
        <v>0</v>
      </c>
      <c r="S95" s="183">
        <v>0</v>
      </c>
      <c r="T95" s="184">
        <f>S95*H95</f>
        <v>0</v>
      </c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  <c r="AR95" s="185" t="s">
        <v>149</v>
      </c>
      <c r="AT95" s="185" t="s">
        <v>144</v>
      </c>
      <c r="AU95" s="185" t="s">
        <v>82</v>
      </c>
      <c r="AY95" s="17" t="s">
        <v>142</v>
      </c>
      <c r="BE95" s="186">
        <f>IF(N95="základní",J95,0)</f>
        <v>0</v>
      </c>
      <c r="BF95" s="186">
        <f>IF(N95="snížená",J95,0)</f>
        <v>0</v>
      </c>
      <c r="BG95" s="186">
        <f>IF(N95="zákl. přenesená",J95,0)</f>
        <v>2198</v>
      </c>
      <c r="BH95" s="186">
        <f>IF(N95="sníž. přenesená",J95,0)</f>
        <v>0</v>
      </c>
      <c r="BI95" s="186">
        <f>IF(N95="nulová",J95,0)</f>
        <v>0</v>
      </c>
      <c r="BJ95" s="17" t="s">
        <v>149</v>
      </c>
      <c r="BK95" s="186">
        <f>ROUND(I95*H95,2)</f>
        <v>2198</v>
      </c>
      <c r="BL95" s="17" t="s">
        <v>149</v>
      </c>
      <c r="BM95" s="185" t="s">
        <v>853</v>
      </c>
    </row>
    <row r="96" spans="1:65" s="2" customFormat="1" ht="10.199999999999999">
      <c r="A96" s="31"/>
      <c r="B96" s="32"/>
      <c r="C96" s="33"/>
      <c r="D96" s="187" t="s">
        <v>151</v>
      </c>
      <c r="E96" s="33"/>
      <c r="F96" s="188" t="s">
        <v>854</v>
      </c>
      <c r="G96" s="33"/>
      <c r="H96" s="33"/>
      <c r="I96" s="33"/>
      <c r="J96" s="33"/>
      <c r="K96" s="33"/>
      <c r="L96" s="36"/>
      <c r="M96" s="189"/>
      <c r="N96" s="190"/>
      <c r="O96" s="62"/>
      <c r="P96" s="62"/>
      <c r="Q96" s="62"/>
      <c r="R96" s="62"/>
      <c r="S96" s="62"/>
      <c r="T96" s="63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T96" s="17" t="s">
        <v>151</v>
      </c>
      <c r="AU96" s="17" t="s">
        <v>82</v>
      </c>
    </row>
    <row r="97" spans="1:65" s="13" customFormat="1" ht="10.199999999999999">
      <c r="B97" s="191"/>
      <c r="C97" s="192"/>
      <c r="D97" s="187" t="s">
        <v>153</v>
      </c>
      <c r="E97" s="193" t="s">
        <v>26</v>
      </c>
      <c r="F97" s="194" t="s">
        <v>855</v>
      </c>
      <c r="G97" s="192"/>
      <c r="H97" s="193" t="s">
        <v>26</v>
      </c>
      <c r="I97" s="192"/>
      <c r="J97" s="192"/>
      <c r="K97" s="192"/>
      <c r="L97" s="195"/>
      <c r="M97" s="196"/>
      <c r="N97" s="197"/>
      <c r="O97" s="197"/>
      <c r="P97" s="197"/>
      <c r="Q97" s="197"/>
      <c r="R97" s="197"/>
      <c r="S97" s="197"/>
      <c r="T97" s="198"/>
      <c r="AT97" s="199" t="s">
        <v>153</v>
      </c>
      <c r="AU97" s="199" t="s">
        <v>82</v>
      </c>
      <c r="AV97" s="13" t="s">
        <v>80</v>
      </c>
      <c r="AW97" s="13" t="s">
        <v>33</v>
      </c>
      <c r="AX97" s="13" t="s">
        <v>72</v>
      </c>
      <c r="AY97" s="199" t="s">
        <v>142</v>
      </c>
    </row>
    <row r="98" spans="1:65" s="14" customFormat="1" ht="10.199999999999999">
      <c r="B98" s="200"/>
      <c r="C98" s="201"/>
      <c r="D98" s="187" t="s">
        <v>153</v>
      </c>
      <c r="E98" s="202" t="s">
        <v>26</v>
      </c>
      <c r="F98" s="203" t="s">
        <v>850</v>
      </c>
      <c r="G98" s="201"/>
      <c r="H98" s="204">
        <v>14</v>
      </c>
      <c r="I98" s="201"/>
      <c r="J98" s="201"/>
      <c r="K98" s="201"/>
      <c r="L98" s="205"/>
      <c r="M98" s="206"/>
      <c r="N98" s="207"/>
      <c r="O98" s="207"/>
      <c r="P98" s="207"/>
      <c r="Q98" s="207"/>
      <c r="R98" s="207"/>
      <c r="S98" s="207"/>
      <c r="T98" s="208"/>
      <c r="AT98" s="209" t="s">
        <v>153</v>
      </c>
      <c r="AU98" s="209" t="s">
        <v>82</v>
      </c>
      <c r="AV98" s="14" t="s">
        <v>82</v>
      </c>
      <c r="AW98" s="14" t="s">
        <v>33</v>
      </c>
      <c r="AX98" s="14" t="s">
        <v>80</v>
      </c>
      <c r="AY98" s="209" t="s">
        <v>142</v>
      </c>
    </row>
    <row r="99" spans="1:65" s="2" customFormat="1" ht="16.5" customHeight="1">
      <c r="A99" s="31"/>
      <c r="B99" s="32"/>
      <c r="C99" s="175" t="s">
        <v>162</v>
      </c>
      <c r="D99" s="175" t="s">
        <v>144</v>
      </c>
      <c r="E99" s="176" t="s">
        <v>434</v>
      </c>
      <c r="F99" s="177" t="s">
        <v>435</v>
      </c>
      <c r="G99" s="178" t="s">
        <v>436</v>
      </c>
      <c r="H99" s="179">
        <v>14</v>
      </c>
      <c r="I99" s="180">
        <v>327</v>
      </c>
      <c r="J99" s="180">
        <f>ROUND(I99*H99,2)</f>
        <v>4578</v>
      </c>
      <c r="K99" s="177" t="s">
        <v>148</v>
      </c>
      <c r="L99" s="36"/>
      <c r="M99" s="181" t="s">
        <v>26</v>
      </c>
      <c r="N99" s="182" t="s">
        <v>45</v>
      </c>
      <c r="O99" s="183">
        <v>0.65900000000000003</v>
      </c>
      <c r="P99" s="183">
        <f>O99*H99</f>
        <v>9.2260000000000009</v>
      </c>
      <c r="Q99" s="183">
        <v>5.0000000000000002E-5</v>
      </c>
      <c r="R99" s="183">
        <f>Q99*H99</f>
        <v>6.9999999999999999E-4</v>
      </c>
      <c r="S99" s="183">
        <v>0</v>
      </c>
      <c r="T99" s="184">
        <f>S99*H99</f>
        <v>0</v>
      </c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  <c r="AR99" s="185" t="s">
        <v>149</v>
      </c>
      <c r="AT99" s="185" t="s">
        <v>144</v>
      </c>
      <c r="AU99" s="185" t="s">
        <v>82</v>
      </c>
      <c r="AY99" s="17" t="s">
        <v>142</v>
      </c>
      <c r="BE99" s="186">
        <f>IF(N99="základní",J99,0)</f>
        <v>0</v>
      </c>
      <c r="BF99" s="186">
        <f>IF(N99="snížená",J99,0)</f>
        <v>0</v>
      </c>
      <c r="BG99" s="186">
        <f>IF(N99="zákl. přenesená",J99,0)</f>
        <v>4578</v>
      </c>
      <c r="BH99" s="186">
        <f>IF(N99="sníž. přenesená",J99,0)</f>
        <v>0</v>
      </c>
      <c r="BI99" s="186">
        <f>IF(N99="nulová",J99,0)</f>
        <v>0</v>
      </c>
      <c r="BJ99" s="17" t="s">
        <v>149</v>
      </c>
      <c r="BK99" s="186">
        <f>ROUND(I99*H99,2)</f>
        <v>4578</v>
      </c>
      <c r="BL99" s="17" t="s">
        <v>149</v>
      </c>
      <c r="BM99" s="185" t="s">
        <v>856</v>
      </c>
    </row>
    <row r="100" spans="1:65" s="2" customFormat="1" ht="10.199999999999999">
      <c r="A100" s="31"/>
      <c r="B100" s="32"/>
      <c r="C100" s="33"/>
      <c r="D100" s="187" t="s">
        <v>151</v>
      </c>
      <c r="E100" s="33"/>
      <c r="F100" s="188" t="s">
        <v>438</v>
      </c>
      <c r="G100" s="33"/>
      <c r="H100" s="33"/>
      <c r="I100" s="33"/>
      <c r="J100" s="33"/>
      <c r="K100" s="33"/>
      <c r="L100" s="36"/>
      <c r="M100" s="189"/>
      <c r="N100" s="190"/>
      <c r="O100" s="62"/>
      <c r="P100" s="62"/>
      <c r="Q100" s="62"/>
      <c r="R100" s="62"/>
      <c r="S100" s="62"/>
      <c r="T100" s="63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T100" s="17" t="s">
        <v>151</v>
      </c>
      <c r="AU100" s="17" t="s">
        <v>82</v>
      </c>
    </row>
    <row r="101" spans="1:65" s="13" customFormat="1" ht="10.199999999999999">
      <c r="B101" s="191"/>
      <c r="C101" s="192"/>
      <c r="D101" s="187" t="s">
        <v>153</v>
      </c>
      <c r="E101" s="193" t="s">
        <v>26</v>
      </c>
      <c r="F101" s="194" t="s">
        <v>857</v>
      </c>
      <c r="G101" s="192"/>
      <c r="H101" s="193" t="s">
        <v>26</v>
      </c>
      <c r="I101" s="192"/>
      <c r="J101" s="192"/>
      <c r="K101" s="192"/>
      <c r="L101" s="195"/>
      <c r="M101" s="196"/>
      <c r="N101" s="197"/>
      <c r="O101" s="197"/>
      <c r="P101" s="197"/>
      <c r="Q101" s="197"/>
      <c r="R101" s="197"/>
      <c r="S101" s="197"/>
      <c r="T101" s="198"/>
      <c r="AT101" s="199" t="s">
        <v>153</v>
      </c>
      <c r="AU101" s="199" t="s">
        <v>82</v>
      </c>
      <c r="AV101" s="13" t="s">
        <v>80</v>
      </c>
      <c r="AW101" s="13" t="s">
        <v>33</v>
      </c>
      <c r="AX101" s="13" t="s">
        <v>72</v>
      </c>
      <c r="AY101" s="199" t="s">
        <v>142</v>
      </c>
    </row>
    <row r="102" spans="1:65" s="14" customFormat="1" ht="10.199999999999999">
      <c r="B102" s="200"/>
      <c r="C102" s="201"/>
      <c r="D102" s="187" t="s">
        <v>153</v>
      </c>
      <c r="E102" s="202" t="s">
        <v>26</v>
      </c>
      <c r="F102" s="203" t="s">
        <v>850</v>
      </c>
      <c r="G102" s="201"/>
      <c r="H102" s="204">
        <v>14</v>
      </c>
      <c r="I102" s="201"/>
      <c r="J102" s="201"/>
      <c r="K102" s="201"/>
      <c r="L102" s="205"/>
      <c r="M102" s="206"/>
      <c r="N102" s="207"/>
      <c r="O102" s="207"/>
      <c r="P102" s="207"/>
      <c r="Q102" s="207"/>
      <c r="R102" s="207"/>
      <c r="S102" s="207"/>
      <c r="T102" s="208"/>
      <c r="AT102" s="209" t="s">
        <v>153</v>
      </c>
      <c r="AU102" s="209" t="s">
        <v>82</v>
      </c>
      <c r="AV102" s="14" t="s">
        <v>82</v>
      </c>
      <c r="AW102" s="14" t="s">
        <v>33</v>
      </c>
      <c r="AX102" s="14" t="s">
        <v>80</v>
      </c>
      <c r="AY102" s="209" t="s">
        <v>142</v>
      </c>
    </row>
    <row r="103" spans="1:65" s="2" customFormat="1" ht="16.5" customHeight="1">
      <c r="A103" s="31"/>
      <c r="B103" s="32"/>
      <c r="C103" s="175" t="s">
        <v>149</v>
      </c>
      <c r="D103" s="175" t="s">
        <v>144</v>
      </c>
      <c r="E103" s="176" t="s">
        <v>503</v>
      </c>
      <c r="F103" s="177" t="s">
        <v>504</v>
      </c>
      <c r="G103" s="178" t="s">
        <v>436</v>
      </c>
      <c r="H103" s="179">
        <v>14</v>
      </c>
      <c r="I103" s="180">
        <v>96.1</v>
      </c>
      <c r="J103" s="180">
        <f>ROUND(I103*H103,2)</f>
        <v>1345.4</v>
      </c>
      <c r="K103" s="177" t="s">
        <v>148</v>
      </c>
      <c r="L103" s="36"/>
      <c r="M103" s="181" t="s">
        <v>26</v>
      </c>
      <c r="N103" s="182" t="s">
        <v>45</v>
      </c>
      <c r="O103" s="183">
        <v>0.10199999999999999</v>
      </c>
      <c r="P103" s="183">
        <f>O103*H103</f>
        <v>1.4279999999999999</v>
      </c>
      <c r="Q103" s="183">
        <v>0</v>
      </c>
      <c r="R103" s="183">
        <f>Q103*H103</f>
        <v>0</v>
      </c>
      <c r="S103" s="183">
        <v>0</v>
      </c>
      <c r="T103" s="184">
        <f>S103*H103</f>
        <v>0</v>
      </c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  <c r="AR103" s="185" t="s">
        <v>149</v>
      </c>
      <c r="AT103" s="185" t="s">
        <v>144</v>
      </c>
      <c r="AU103" s="185" t="s">
        <v>82</v>
      </c>
      <c r="AY103" s="17" t="s">
        <v>142</v>
      </c>
      <c r="BE103" s="186">
        <f>IF(N103="základní",J103,0)</f>
        <v>0</v>
      </c>
      <c r="BF103" s="186">
        <f>IF(N103="snížená",J103,0)</f>
        <v>0</v>
      </c>
      <c r="BG103" s="186">
        <f>IF(N103="zákl. přenesená",J103,0)</f>
        <v>1345.4</v>
      </c>
      <c r="BH103" s="186">
        <f>IF(N103="sníž. přenesená",J103,0)</f>
        <v>0</v>
      </c>
      <c r="BI103" s="186">
        <f>IF(N103="nulová",J103,0)</f>
        <v>0</v>
      </c>
      <c r="BJ103" s="17" t="s">
        <v>149</v>
      </c>
      <c r="BK103" s="186">
        <f>ROUND(I103*H103,2)</f>
        <v>1345.4</v>
      </c>
      <c r="BL103" s="17" t="s">
        <v>149</v>
      </c>
      <c r="BM103" s="185" t="s">
        <v>858</v>
      </c>
    </row>
    <row r="104" spans="1:65" s="2" customFormat="1" ht="19.2">
      <c r="A104" s="31"/>
      <c r="B104" s="32"/>
      <c r="C104" s="33"/>
      <c r="D104" s="187" t="s">
        <v>151</v>
      </c>
      <c r="E104" s="33"/>
      <c r="F104" s="188" t="s">
        <v>506</v>
      </c>
      <c r="G104" s="33"/>
      <c r="H104" s="33"/>
      <c r="I104" s="33"/>
      <c r="J104" s="33"/>
      <c r="K104" s="33"/>
      <c r="L104" s="36"/>
      <c r="M104" s="189"/>
      <c r="N104" s="190"/>
      <c r="O104" s="62"/>
      <c r="P104" s="62"/>
      <c r="Q104" s="62"/>
      <c r="R104" s="62"/>
      <c r="S104" s="62"/>
      <c r="T104" s="63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  <c r="AT104" s="17" t="s">
        <v>151</v>
      </c>
      <c r="AU104" s="17" t="s">
        <v>82</v>
      </c>
    </row>
    <row r="105" spans="1:65" s="13" customFormat="1" ht="10.199999999999999">
      <c r="B105" s="191"/>
      <c r="C105" s="192"/>
      <c r="D105" s="187" t="s">
        <v>153</v>
      </c>
      <c r="E105" s="193" t="s">
        <v>26</v>
      </c>
      <c r="F105" s="194" t="s">
        <v>859</v>
      </c>
      <c r="G105" s="192"/>
      <c r="H105" s="193" t="s">
        <v>26</v>
      </c>
      <c r="I105" s="192"/>
      <c r="J105" s="192"/>
      <c r="K105" s="192"/>
      <c r="L105" s="195"/>
      <c r="M105" s="196"/>
      <c r="N105" s="197"/>
      <c r="O105" s="197"/>
      <c r="P105" s="197"/>
      <c r="Q105" s="197"/>
      <c r="R105" s="197"/>
      <c r="S105" s="197"/>
      <c r="T105" s="198"/>
      <c r="AT105" s="199" t="s">
        <v>153</v>
      </c>
      <c r="AU105" s="199" t="s">
        <v>82</v>
      </c>
      <c r="AV105" s="13" t="s">
        <v>80</v>
      </c>
      <c r="AW105" s="13" t="s">
        <v>33</v>
      </c>
      <c r="AX105" s="13" t="s">
        <v>72</v>
      </c>
      <c r="AY105" s="199" t="s">
        <v>142</v>
      </c>
    </row>
    <row r="106" spans="1:65" s="14" customFormat="1" ht="10.199999999999999">
      <c r="B106" s="200"/>
      <c r="C106" s="201"/>
      <c r="D106" s="187" t="s">
        <v>153</v>
      </c>
      <c r="E106" s="202" t="s">
        <v>26</v>
      </c>
      <c r="F106" s="203" t="s">
        <v>850</v>
      </c>
      <c r="G106" s="201"/>
      <c r="H106" s="204">
        <v>14</v>
      </c>
      <c r="I106" s="201"/>
      <c r="J106" s="201"/>
      <c r="K106" s="201"/>
      <c r="L106" s="205"/>
      <c r="M106" s="206"/>
      <c r="N106" s="207"/>
      <c r="O106" s="207"/>
      <c r="P106" s="207"/>
      <c r="Q106" s="207"/>
      <c r="R106" s="207"/>
      <c r="S106" s="207"/>
      <c r="T106" s="208"/>
      <c r="AT106" s="209" t="s">
        <v>153</v>
      </c>
      <c r="AU106" s="209" t="s">
        <v>82</v>
      </c>
      <c r="AV106" s="14" t="s">
        <v>82</v>
      </c>
      <c r="AW106" s="14" t="s">
        <v>33</v>
      </c>
      <c r="AX106" s="14" t="s">
        <v>80</v>
      </c>
      <c r="AY106" s="209" t="s">
        <v>142</v>
      </c>
    </row>
    <row r="107" spans="1:65" s="12" customFormat="1" ht="22.8" customHeight="1">
      <c r="B107" s="160"/>
      <c r="C107" s="161"/>
      <c r="D107" s="162" t="s">
        <v>71</v>
      </c>
      <c r="E107" s="173" t="s">
        <v>425</v>
      </c>
      <c r="F107" s="173" t="s">
        <v>426</v>
      </c>
      <c r="G107" s="161"/>
      <c r="H107" s="161"/>
      <c r="I107" s="161"/>
      <c r="J107" s="174">
        <f>BK107</f>
        <v>1.81</v>
      </c>
      <c r="K107" s="161"/>
      <c r="L107" s="165"/>
      <c r="M107" s="166"/>
      <c r="N107" s="167"/>
      <c r="O107" s="167"/>
      <c r="P107" s="168">
        <f>SUM(P108:P109)</f>
        <v>4.006E-3</v>
      </c>
      <c r="Q107" s="167"/>
      <c r="R107" s="168">
        <f>SUM(R108:R109)</f>
        <v>0</v>
      </c>
      <c r="S107" s="167"/>
      <c r="T107" s="169">
        <f>SUM(T108:T109)</f>
        <v>0</v>
      </c>
      <c r="AR107" s="170" t="s">
        <v>80</v>
      </c>
      <c r="AT107" s="171" t="s">
        <v>71</v>
      </c>
      <c r="AU107" s="171" t="s">
        <v>80</v>
      </c>
      <c r="AY107" s="170" t="s">
        <v>142</v>
      </c>
      <c r="BK107" s="172">
        <f>SUM(BK108:BK109)</f>
        <v>1.81</v>
      </c>
    </row>
    <row r="108" spans="1:65" s="2" customFormat="1" ht="16.5" customHeight="1">
      <c r="A108" s="31"/>
      <c r="B108" s="32"/>
      <c r="C108" s="175" t="s">
        <v>178</v>
      </c>
      <c r="D108" s="175" t="s">
        <v>144</v>
      </c>
      <c r="E108" s="176" t="s">
        <v>860</v>
      </c>
      <c r="F108" s="177" t="s">
        <v>861</v>
      </c>
      <c r="G108" s="178" t="s">
        <v>321</v>
      </c>
      <c r="H108" s="179">
        <v>2E-3</v>
      </c>
      <c r="I108" s="180">
        <v>903</v>
      </c>
      <c r="J108" s="180">
        <f>ROUND(I108*H108,2)</f>
        <v>1.81</v>
      </c>
      <c r="K108" s="177" t="s">
        <v>148</v>
      </c>
      <c r="L108" s="36"/>
      <c r="M108" s="181" t="s">
        <v>26</v>
      </c>
      <c r="N108" s="182" t="s">
        <v>45</v>
      </c>
      <c r="O108" s="183">
        <v>2.0030000000000001</v>
      </c>
      <c r="P108" s="183">
        <f>O108*H108</f>
        <v>4.006E-3</v>
      </c>
      <c r="Q108" s="183">
        <v>0</v>
      </c>
      <c r="R108" s="183">
        <f>Q108*H108</f>
        <v>0</v>
      </c>
      <c r="S108" s="183">
        <v>0</v>
      </c>
      <c r="T108" s="184">
        <f>S108*H108</f>
        <v>0</v>
      </c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  <c r="AR108" s="185" t="s">
        <v>149</v>
      </c>
      <c r="AT108" s="185" t="s">
        <v>144</v>
      </c>
      <c r="AU108" s="185" t="s">
        <v>82</v>
      </c>
      <c r="AY108" s="17" t="s">
        <v>142</v>
      </c>
      <c r="BE108" s="186">
        <f>IF(N108="základní",J108,0)</f>
        <v>0</v>
      </c>
      <c r="BF108" s="186">
        <f>IF(N108="snížená",J108,0)</f>
        <v>0</v>
      </c>
      <c r="BG108" s="186">
        <f>IF(N108="zákl. přenesená",J108,0)</f>
        <v>1.81</v>
      </c>
      <c r="BH108" s="186">
        <f>IF(N108="sníž. přenesená",J108,0)</f>
        <v>0</v>
      </c>
      <c r="BI108" s="186">
        <f>IF(N108="nulová",J108,0)</f>
        <v>0</v>
      </c>
      <c r="BJ108" s="17" t="s">
        <v>149</v>
      </c>
      <c r="BK108" s="186">
        <f>ROUND(I108*H108,2)</f>
        <v>1.81</v>
      </c>
      <c r="BL108" s="17" t="s">
        <v>149</v>
      </c>
      <c r="BM108" s="185" t="s">
        <v>862</v>
      </c>
    </row>
    <row r="109" spans="1:65" s="2" customFormat="1" ht="10.199999999999999">
      <c r="A109" s="31"/>
      <c r="B109" s="32"/>
      <c r="C109" s="33"/>
      <c r="D109" s="187" t="s">
        <v>151</v>
      </c>
      <c r="E109" s="33"/>
      <c r="F109" s="188" t="s">
        <v>863</v>
      </c>
      <c r="G109" s="33"/>
      <c r="H109" s="33"/>
      <c r="I109" s="33"/>
      <c r="J109" s="33"/>
      <c r="K109" s="33"/>
      <c r="L109" s="36"/>
      <c r="M109" s="229"/>
      <c r="N109" s="230"/>
      <c r="O109" s="231"/>
      <c r="P109" s="231"/>
      <c r="Q109" s="231"/>
      <c r="R109" s="231"/>
      <c r="S109" s="231"/>
      <c r="T109" s="232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  <c r="AT109" s="17" t="s">
        <v>151</v>
      </c>
      <c r="AU109" s="17" t="s">
        <v>82</v>
      </c>
    </row>
    <row r="110" spans="1:65" s="2" customFormat="1" ht="6.9" customHeight="1">
      <c r="A110" s="31"/>
      <c r="B110" s="45"/>
      <c r="C110" s="46"/>
      <c r="D110" s="46"/>
      <c r="E110" s="46"/>
      <c r="F110" s="46"/>
      <c r="G110" s="46"/>
      <c r="H110" s="46"/>
      <c r="I110" s="46"/>
      <c r="J110" s="46"/>
      <c r="K110" s="46"/>
      <c r="L110" s="36"/>
      <c r="M110" s="31"/>
      <c r="O110" s="31"/>
      <c r="P110" s="31"/>
      <c r="Q110" s="31"/>
      <c r="R110" s="3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</sheetData>
  <sheetProtection algorithmName="SHA-512" hashValue="efkaeAG2t7bxk6x16ZHcCRWRJNQ7pQ/IcCI6vt/e19/V58IGvxeVV6sdXzy0jvtVCJ0siRwcbF5NrlpyBtx35Q==" saltValue="XQ3OjGEWzSmPOCA2q6Uc3h4fJFDhJvUT3ybSOfHSJjjWfcyvsnVjiSXUW4iBd3fiEVVq5ek7y4JzqOj8q+HcBw==" spinCount="100000" sheet="1" objects="1" scenarios="1" formatColumns="0" formatRows="0" autoFilter="0"/>
  <autoFilter ref="C87:K109"/>
  <mergeCells count="11">
    <mergeCell ref="L2:V2"/>
    <mergeCell ref="E52:H52"/>
    <mergeCell ref="E54:H54"/>
    <mergeCell ref="E76:H76"/>
    <mergeCell ref="E78:H78"/>
    <mergeCell ref="E80:H80"/>
    <mergeCell ref="E7:H7"/>
    <mergeCell ref="E9:H9"/>
    <mergeCell ref="E11:H11"/>
    <mergeCell ref="E29:H29"/>
    <mergeCell ref="E50:H50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234"/>
  <sheetViews>
    <sheetView showGridLines="0" workbookViewId="0"/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" style="1" customWidth="1"/>
    <col min="8" max="8" width="11.42578125" style="1" customWidth="1"/>
    <col min="9" max="11" width="20.140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 ht="10.199999999999999">
      <c r="A1" s="22"/>
    </row>
    <row r="2" spans="1:46" s="1" customFormat="1" ht="36.9" customHeight="1"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AT2" s="17" t="s">
        <v>95</v>
      </c>
    </row>
    <row r="3" spans="1:46" s="1" customFormat="1" ht="6.9" customHeight="1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20"/>
      <c r="AT3" s="17" t="s">
        <v>82</v>
      </c>
    </row>
    <row r="4" spans="1:46" s="1" customFormat="1" ht="24.9" customHeight="1">
      <c r="B4" s="20"/>
      <c r="D4" s="108" t="s">
        <v>109</v>
      </c>
      <c r="L4" s="20"/>
      <c r="M4" s="109" t="s">
        <v>10</v>
      </c>
      <c r="AT4" s="17" t="s">
        <v>33</v>
      </c>
    </row>
    <row r="5" spans="1:46" s="1" customFormat="1" ht="6.9" customHeight="1">
      <c r="B5" s="20"/>
      <c r="L5" s="20"/>
    </row>
    <row r="6" spans="1:46" s="1" customFormat="1" ht="12" customHeight="1">
      <c r="B6" s="20"/>
      <c r="D6" s="110" t="s">
        <v>14</v>
      </c>
      <c r="L6" s="20"/>
    </row>
    <row r="7" spans="1:46" s="1" customFormat="1" ht="16.5" customHeight="1">
      <c r="B7" s="20"/>
      <c r="E7" s="275" t="str">
        <f>'Rekapitulace stavby'!K6</f>
        <v>Výsadba větrolamu a výstavba mělkého průlehu na KN 1613 v k. ú. Svinčany</v>
      </c>
      <c r="F7" s="276"/>
      <c r="G7" s="276"/>
      <c r="H7" s="276"/>
      <c r="L7" s="20"/>
    </row>
    <row r="8" spans="1:46" s="1" customFormat="1" ht="12" customHeight="1">
      <c r="B8" s="20"/>
      <c r="D8" s="110" t="s">
        <v>110</v>
      </c>
      <c r="L8" s="20"/>
    </row>
    <row r="9" spans="1:46" s="2" customFormat="1" ht="16.5" customHeight="1">
      <c r="A9" s="31"/>
      <c r="B9" s="36"/>
      <c r="C9" s="31"/>
      <c r="D9" s="31"/>
      <c r="E9" s="275" t="s">
        <v>842</v>
      </c>
      <c r="F9" s="278"/>
      <c r="G9" s="278"/>
      <c r="H9" s="278"/>
      <c r="I9" s="31"/>
      <c r="J9" s="31"/>
      <c r="K9" s="31"/>
      <c r="L9" s="11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6"/>
      <c r="C10" s="31"/>
      <c r="D10" s="110" t="s">
        <v>843</v>
      </c>
      <c r="E10" s="31"/>
      <c r="F10" s="31"/>
      <c r="G10" s="31"/>
      <c r="H10" s="31"/>
      <c r="I10" s="31"/>
      <c r="J10" s="31"/>
      <c r="K10" s="31"/>
      <c r="L10" s="11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6.5" customHeight="1">
      <c r="A11" s="31"/>
      <c r="B11" s="36"/>
      <c r="C11" s="31"/>
      <c r="D11" s="31"/>
      <c r="E11" s="277" t="s">
        <v>864</v>
      </c>
      <c r="F11" s="278"/>
      <c r="G11" s="278"/>
      <c r="H11" s="278"/>
      <c r="I11" s="31"/>
      <c r="J11" s="31"/>
      <c r="K11" s="31"/>
      <c r="L11" s="11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0.199999999999999">
      <c r="A12" s="31"/>
      <c r="B12" s="36"/>
      <c r="C12" s="31"/>
      <c r="D12" s="31"/>
      <c r="E12" s="31"/>
      <c r="F12" s="31"/>
      <c r="G12" s="31"/>
      <c r="H12" s="31"/>
      <c r="I12" s="31"/>
      <c r="J12" s="31"/>
      <c r="K12" s="31"/>
      <c r="L12" s="11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customHeight="1">
      <c r="A13" s="31"/>
      <c r="B13" s="36"/>
      <c r="C13" s="31"/>
      <c r="D13" s="110" t="s">
        <v>16</v>
      </c>
      <c r="E13" s="31"/>
      <c r="F13" s="101" t="s">
        <v>17</v>
      </c>
      <c r="G13" s="31"/>
      <c r="H13" s="31"/>
      <c r="I13" s="110" t="s">
        <v>18</v>
      </c>
      <c r="J13" s="101" t="s">
        <v>19</v>
      </c>
      <c r="K13" s="31"/>
      <c r="L13" s="11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0" t="s">
        <v>20</v>
      </c>
      <c r="E14" s="31"/>
      <c r="F14" s="101" t="s">
        <v>21</v>
      </c>
      <c r="G14" s="31"/>
      <c r="H14" s="31"/>
      <c r="I14" s="110" t="s">
        <v>22</v>
      </c>
      <c r="J14" s="112" t="str">
        <f>'Rekapitulace stavby'!AN8</f>
        <v>8. 8. 2019</v>
      </c>
      <c r="K14" s="31"/>
      <c r="L14" s="11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8" customHeight="1">
      <c r="A15" s="31"/>
      <c r="B15" s="36"/>
      <c r="C15" s="31"/>
      <c r="D15" s="31"/>
      <c r="E15" s="31"/>
      <c r="F15" s="31"/>
      <c r="G15" s="31"/>
      <c r="H15" s="31"/>
      <c r="I15" s="31"/>
      <c r="J15" s="31"/>
      <c r="K15" s="31"/>
      <c r="L15" s="11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customHeight="1">
      <c r="A16" s="31"/>
      <c r="B16" s="36"/>
      <c r="C16" s="31"/>
      <c r="D16" s="110" t="s">
        <v>24</v>
      </c>
      <c r="E16" s="31"/>
      <c r="F16" s="31"/>
      <c r="G16" s="31"/>
      <c r="H16" s="31"/>
      <c r="I16" s="110" t="s">
        <v>25</v>
      </c>
      <c r="J16" s="101" t="s">
        <v>26</v>
      </c>
      <c r="K16" s="31"/>
      <c r="L16" s="11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customHeight="1">
      <c r="A17" s="31"/>
      <c r="B17" s="36"/>
      <c r="C17" s="31"/>
      <c r="D17" s="31"/>
      <c r="E17" s="101" t="s">
        <v>27</v>
      </c>
      <c r="F17" s="31"/>
      <c r="G17" s="31"/>
      <c r="H17" s="31"/>
      <c r="I17" s="110" t="s">
        <v>28</v>
      </c>
      <c r="J17" s="101" t="s">
        <v>26</v>
      </c>
      <c r="K17" s="31"/>
      <c r="L17" s="11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" customHeight="1">
      <c r="A18" s="31"/>
      <c r="B18" s="36"/>
      <c r="C18" s="31"/>
      <c r="D18" s="31"/>
      <c r="E18" s="31"/>
      <c r="F18" s="31"/>
      <c r="G18" s="31"/>
      <c r="H18" s="31"/>
      <c r="I18" s="31"/>
      <c r="J18" s="31"/>
      <c r="K18" s="31"/>
      <c r="L18" s="11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customHeight="1">
      <c r="A19" s="31"/>
      <c r="B19" s="36"/>
      <c r="C19" s="31"/>
      <c r="D19" s="110" t="s">
        <v>29</v>
      </c>
      <c r="E19" s="31"/>
      <c r="F19" s="31"/>
      <c r="G19" s="31"/>
      <c r="H19" s="31"/>
      <c r="I19" s="110" t="s">
        <v>25</v>
      </c>
      <c r="J19" s="101" t="s">
        <v>26</v>
      </c>
      <c r="K19" s="31"/>
      <c r="L19" s="11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customHeight="1">
      <c r="A20" s="31"/>
      <c r="B20" s="36"/>
      <c r="C20" s="31"/>
      <c r="D20" s="31"/>
      <c r="E20" s="101" t="s">
        <v>30</v>
      </c>
      <c r="F20" s="31"/>
      <c r="G20" s="31"/>
      <c r="H20" s="31"/>
      <c r="I20" s="110" t="s">
        <v>28</v>
      </c>
      <c r="J20" s="101" t="s">
        <v>26</v>
      </c>
      <c r="K20" s="31"/>
      <c r="L20" s="11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" customHeight="1">
      <c r="A21" s="31"/>
      <c r="B21" s="36"/>
      <c r="C21" s="31"/>
      <c r="D21" s="31"/>
      <c r="E21" s="31"/>
      <c r="F21" s="31"/>
      <c r="G21" s="31"/>
      <c r="H21" s="31"/>
      <c r="I21" s="31"/>
      <c r="J21" s="31"/>
      <c r="K21" s="31"/>
      <c r="L21" s="11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customHeight="1">
      <c r="A22" s="31"/>
      <c r="B22" s="36"/>
      <c r="C22" s="31"/>
      <c r="D22" s="110" t="s">
        <v>31</v>
      </c>
      <c r="E22" s="31"/>
      <c r="F22" s="31"/>
      <c r="G22" s="31"/>
      <c r="H22" s="31"/>
      <c r="I22" s="110" t="s">
        <v>25</v>
      </c>
      <c r="J22" s="101" t="s">
        <v>26</v>
      </c>
      <c r="K22" s="31"/>
      <c r="L22" s="11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customHeight="1">
      <c r="A23" s="31"/>
      <c r="B23" s="36"/>
      <c r="C23" s="31"/>
      <c r="D23" s="31"/>
      <c r="E23" s="101" t="s">
        <v>32</v>
      </c>
      <c r="F23" s="31"/>
      <c r="G23" s="31"/>
      <c r="H23" s="31"/>
      <c r="I23" s="110" t="s">
        <v>28</v>
      </c>
      <c r="J23" s="101" t="s">
        <v>26</v>
      </c>
      <c r="K23" s="31"/>
      <c r="L23" s="11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" customHeight="1">
      <c r="A24" s="31"/>
      <c r="B24" s="36"/>
      <c r="C24" s="31"/>
      <c r="D24" s="31"/>
      <c r="E24" s="31"/>
      <c r="F24" s="31"/>
      <c r="G24" s="31"/>
      <c r="H24" s="31"/>
      <c r="I24" s="31"/>
      <c r="J24" s="31"/>
      <c r="K24" s="31"/>
      <c r="L24" s="11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customHeight="1">
      <c r="A25" s="31"/>
      <c r="B25" s="36"/>
      <c r="C25" s="31"/>
      <c r="D25" s="110" t="s">
        <v>34</v>
      </c>
      <c r="E25" s="31"/>
      <c r="F25" s="31"/>
      <c r="G25" s="31"/>
      <c r="H25" s="31"/>
      <c r="I25" s="110" t="s">
        <v>25</v>
      </c>
      <c r="J25" s="101" t="s">
        <v>26</v>
      </c>
      <c r="K25" s="31"/>
      <c r="L25" s="11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customHeight="1">
      <c r="A26" s="31"/>
      <c r="B26" s="36"/>
      <c r="C26" s="31"/>
      <c r="D26" s="31"/>
      <c r="E26" s="101" t="s">
        <v>35</v>
      </c>
      <c r="F26" s="31"/>
      <c r="G26" s="31"/>
      <c r="H26" s="31"/>
      <c r="I26" s="110" t="s">
        <v>28</v>
      </c>
      <c r="J26" s="101" t="s">
        <v>26</v>
      </c>
      <c r="K26" s="31"/>
      <c r="L26" s="11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" customHeight="1">
      <c r="A27" s="31"/>
      <c r="B27" s="36"/>
      <c r="C27" s="31"/>
      <c r="D27" s="31"/>
      <c r="E27" s="31"/>
      <c r="F27" s="31"/>
      <c r="G27" s="31"/>
      <c r="H27" s="31"/>
      <c r="I27" s="31"/>
      <c r="J27" s="31"/>
      <c r="K27" s="31"/>
      <c r="L27" s="11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customHeight="1">
      <c r="A28" s="31"/>
      <c r="B28" s="36"/>
      <c r="C28" s="31"/>
      <c r="D28" s="110" t="s">
        <v>36</v>
      </c>
      <c r="E28" s="31"/>
      <c r="F28" s="31"/>
      <c r="G28" s="31"/>
      <c r="H28" s="31"/>
      <c r="I28" s="31"/>
      <c r="J28" s="31"/>
      <c r="K28" s="31"/>
      <c r="L28" s="11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25.5" customHeight="1">
      <c r="A29" s="113"/>
      <c r="B29" s="114"/>
      <c r="C29" s="113"/>
      <c r="D29" s="113"/>
      <c r="E29" s="279" t="s">
        <v>112</v>
      </c>
      <c r="F29" s="279"/>
      <c r="G29" s="279"/>
      <c r="H29" s="279"/>
      <c r="I29" s="113"/>
      <c r="J29" s="113"/>
      <c r="K29" s="113"/>
      <c r="L29" s="115"/>
      <c r="S29" s="113"/>
      <c r="T29" s="113"/>
      <c r="U29" s="113"/>
      <c r="V29" s="113"/>
      <c r="W29" s="113"/>
      <c r="X29" s="113"/>
      <c r="Y29" s="113"/>
      <c r="Z29" s="113"/>
      <c r="AA29" s="113"/>
      <c r="AB29" s="113"/>
      <c r="AC29" s="113"/>
      <c r="AD29" s="113"/>
      <c r="AE29" s="113"/>
    </row>
    <row r="30" spans="1:31" s="2" customFormat="1" ht="6.9" customHeight="1">
      <c r="A30" s="31"/>
      <c r="B30" s="36"/>
      <c r="C30" s="31"/>
      <c r="D30" s="31"/>
      <c r="E30" s="31"/>
      <c r="F30" s="31"/>
      <c r="G30" s="31"/>
      <c r="H30" s="31"/>
      <c r="I30" s="31"/>
      <c r="J30" s="31"/>
      <c r="K30" s="31"/>
      <c r="L30" s="11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" customHeight="1">
      <c r="A31" s="31"/>
      <c r="B31" s="36"/>
      <c r="C31" s="31"/>
      <c r="D31" s="116"/>
      <c r="E31" s="116"/>
      <c r="F31" s="116"/>
      <c r="G31" s="116"/>
      <c r="H31" s="116"/>
      <c r="I31" s="116"/>
      <c r="J31" s="116"/>
      <c r="K31" s="116"/>
      <c r="L31" s="11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6"/>
      <c r="C32" s="31"/>
      <c r="D32" s="117" t="s">
        <v>38</v>
      </c>
      <c r="E32" s="31"/>
      <c r="F32" s="31"/>
      <c r="G32" s="31"/>
      <c r="H32" s="31"/>
      <c r="I32" s="31"/>
      <c r="J32" s="118">
        <f>ROUND(J89, 2)</f>
        <v>213128.18</v>
      </c>
      <c r="K32" s="31"/>
      <c r="L32" s="11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" customHeight="1">
      <c r="A33" s="31"/>
      <c r="B33" s="36"/>
      <c r="C33" s="31"/>
      <c r="D33" s="116"/>
      <c r="E33" s="116"/>
      <c r="F33" s="116"/>
      <c r="G33" s="116"/>
      <c r="H33" s="116"/>
      <c r="I33" s="116"/>
      <c r="J33" s="116"/>
      <c r="K33" s="116"/>
      <c r="L33" s="11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" customHeight="1">
      <c r="A34" s="31"/>
      <c r="B34" s="36"/>
      <c r="C34" s="31"/>
      <c r="D34" s="31"/>
      <c r="E34" s="31"/>
      <c r="F34" s="119" t="s">
        <v>40</v>
      </c>
      <c r="G34" s="31"/>
      <c r="H34" s="31"/>
      <c r="I34" s="119" t="s">
        <v>39</v>
      </c>
      <c r="J34" s="119" t="s">
        <v>41</v>
      </c>
      <c r="K34" s="31"/>
      <c r="L34" s="11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" hidden="1" customHeight="1">
      <c r="A35" s="31"/>
      <c r="B35" s="36"/>
      <c r="C35" s="31"/>
      <c r="D35" s="120" t="s">
        <v>42</v>
      </c>
      <c r="E35" s="110" t="s">
        <v>43</v>
      </c>
      <c r="F35" s="121">
        <f>ROUND((SUM(BE89:BE233)),  2)</f>
        <v>0</v>
      </c>
      <c r="G35" s="31"/>
      <c r="H35" s="31"/>
      <c r="I35" s="122">
        <v>0.21</v>
      </c>
      <c r="J35" s="121">
        <f>ROUND(((SUM(BE89:BE233))*I35),  2)</f>
        <v>0</v>
      </c>
      <c r="K35" s="31"/>
      <c r="L35" s="11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" hidden="1" customHeight="1">
      <c r="A36" s="31"/>
      <c r="B36" s="36"/>
      <c r="C36" s="31"/>
      <c r="D36" s="31"/>
      <c r="E36" s="110" t="s">
        <v>44</v>
      </c>
      <c r="F36" s="121">
        <f>ROUND((SUM(BF89:BF233)),  2)</f>
        <v>0</v>
      </c>
      <c r="G36" s="31"/>
      <c r="H36" s="31"/>
      <c r="I36" s="122">
        <v>0.15</v>
      </c>
      <c r="J36" s="121">
        <f>ROUND(((SUM(BF89:BF233))*I36),  2)</f>
        <v>0</v>
      </c>
      <c r="K36" s="31"/>
      <c r="L36" s="11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" customHeight="1">
      <c r="A37" s="31"/>
      <c r="B37" s="36"/>
      <c r="C37" s="31"/>
      <c r="D37" s="110" t="s">
        <v>42</v>
      </c>
      <c r="E37" s="110" t="s">
        <v>45</v>
      </c>
      <c r="F37" s="121">
        <f>ROUND((SUM(BG89:BG233)),  2)</f>
        <v>213128.18</v>
      </c>
      <c r="G37" s="31"/>
      <c r="H37" s="31"/>
      <c r="I37" s="122">
        <v>0.21</v>
      </c>
      <c r="J37" s="121">
        <f>0</f>
        <v>0</v>
      </c>
      <c r="K37" s="31"/>
      <c r="L37" s="11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" customHeight="1">
      <c r="A38" s="31"/>
      <c r="B38" s="36"/>
      <c r="C38" s="31"/>
      <c r="D38" s="31"/>
      <c r="E38" s="110" t="s">
        <v>46</v>
      </c>
      <c r="F38" s="121">
        <f>ROUND((SUM(BH89:BH233)),  2)</f>
        <v>0</v>
      </c>
      <c r="G38" s="31"/>
      <c r="H38" s="31"/>
      <c r="I38" s="122">
        <v>0.15</v>
      </c>
      <c r="J38" s="121">
        <f>0</f>
        <v>0</v>
      </c>
      <c r="K38" s="31"/>
      <c r="L38" s="11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" hidden="1" customHeight="1">
      <c r="A39" s="31"/>
      <c r="B39" s="36"/>
      <c r="C39" s="31"/>
      <c r="D39" s="31"/>
      <c r="E39" s="110" t="s">
        <v>47</v>
      </c>
      <c r="F39" s="121">
        <f>ROUND((SUM(BI89:BI233)),  2)</f>
        <v>0</v>
      </c>
      <c r="G39" s="31"/>
      <c r="H39" s="31"/>
      <c r="I39" s="122">
        <v>0</v>
      </c>
      <c r="J39" s="121">
        <f>0</f>
        <v>0</v>
      </c>
      <c r="K39" s="31"/>
      <c r="L39" s="11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11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6"/>
      <c r="C41" s="123"/>
      <c r="D41" s="124" t="s">
        <v>48</v>
      </c>
      <c r="E41" s="125"/>
      <c r="F41" s="125"/>
      <c r="G41" s="126" t="s">
        <v>49</v>
      </c>
      <c r="H41" s="127" t="s">
        <v>50</v>
      </c>
      <c r="I41" s="125"/>
      <c r="J41" s="128">
        <f>SUM(J32:J39)</f>
        <v>213128.18</v>
      </c>
      <c r="K41" s="129"/>
      <c r="L41" s="11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" customHeight="1">
      <c r="A42" s="31"/>
      <c r="B42" s="130"/>
      <c r="C42" s="131"/>
      <c r="D42" s="131"/>
      <c r="E42" s="131"/>
      <c r="F42" s="131"/>
      <c r="G42" s="131"/>
      <c r="H42" s="131"/>
      <c r="I42" s="131"/>
      <c r="J42" s="131"/>
      <c r="K42" s="131"/>
      <c r="L42" s="11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6" spans="1:31" s="2" customFormat="1" ht="6.9" customHeight="1">
      <c r="A46" s="31"/>
      <c r="B46" s="132"/>
      <c r="C46" s="133"/>
      <c r="D46" s="133"/>
      <c r="E46" s="133"/>
      <c r="F46" s="133"/>
      <c r="G46" s="133"/>
      <c r="H46" s="133"/>
      <c r="I46" s="133"/>
      <c r="J46" s="133"/>
      <c r="K46" s="133"/>
      <c r="L46" s="111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</row>
    <row r="47" spans="1:31" s="2" customFormat="1" ht="24.9" customHeight="1">
      <c r="A47" s="31"/>
      <c r="B47" s="32"/>
      <c r="C47" s="23" t="s">
        <v>113</v>
      </c>
      <c r="D47" s="33"/>
      <c r="E47" s="33"/>
      <c r="F47" s="33"/>
      <c r="G47" s="33"/>
      <c r="H47" s="33"/>
      <c r="I47" s="33"/>
      <c r="J47" s="33"/>
      <c r="K47" s="33"/>
      <c r="L47" s="11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</row>
    <row r="48" spans="1:31" s="2" customFormat="1" ht="6.9" customHeight="1">
      <c r="A48" s="31"/>
      <c r="B48" s="32"/>
      <c r="C48" s="33"/>
      <c r="D48" s="33"/>
      <c r="E48" s="33"/>
      <c r="F48" s="33"/>
      <c r="G48" s="33"/>
      <c r="H48" s="33"/>
      <c r="I48" s="33"/>
      <c r="J48" s="33"/>
      <c r="K48" s="33"/>
      <c r="L48" s="111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</row>
    <row r="49" spans="1:47" s="2" customFormat="1" ht="12" customHeight="1">
      <c r="A49" s="31"/>
      <c r="B49" s="32"/>
      <c r="C49" s="28" t="s">
        <v>14</v>
      </c>
      <c r="D49" s="33"/>
      <c r="E49" s="33"/>
      <c r="F49" s="33"/>
      <c r="G49" s="33"/>
      <c r="H49" s="33"/>
      <c r="I49" s="33"/>
      <c r="J49" s="33"/>
      <c r="K49" s="33"/>
      <c r="L49" s="11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</row>
    <row r="50" spans="1:47" s="2" customFormat="1" ht="16.5" customHeight="1">
      <c r="A50" s="31"/>
      <c r="B50" s="32"/>
      <c r="C50" s="33"/>
      <c r="D50" s="33"/>
      <c r="E50" s="280" t="str">
        <f>E7</f>
        <v>Výsadba větrolamu a výstavba mělkého průlehu na KN 1613 v k. ú. Svinčany</v>
      </c>
      <c r="F50" s="281"/>
      <c r="G50" s="281"/>
      <c r="H50" s="281"/>
      <c r="I50" s="33"/>
      <c r="J50" s="33"/>
      <c r="K50" s="33"/>
      <c r="L50" s="11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</row>
    <row r="51" spans="1:47" s="1" customFormat="1" ht="12" customHeight="1">
      <c r="B51" s="21"/>
      <c r="C51" s="28" t="s">
        <v>110</v>
      </c>
      <c r="D51" s="22"/>
      <c r="E51" s="22"/>
      <c r="F51" s="22"/>
      <c r="G51" s="22"/>
      <c r="H51" s="22"/>
      <c r="I51" s="22"/>
      <c r="J51" s="22"/>
      <c r="K51" s="22"/>
      <c r="L51" s="20"/>
    </row>
    <row r="52" spans="1:47" s="2" customFormat="1" ht="16.5" customHeight="1">
      <c r="A52" s="31"/>
      <c r="B52" s="32"/>
      <c r="C52" s="33"/>
      <c r="D52" s="33"/>
      <c r="E52" s="280" t="s">
        <v>842</v>
      </c>
      <c r="F52" s="282"/>
      <c r="G52" s="282"/>
      <c r="H52" s="282"/>
      <c r="I52" s="33"/>
      <c r="J52" s="33"/>
      <c r="K52" s="33"/>
      <c r="L52" s="11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</row>
    <row r="53" spans="1:47" s="2" customFormat="1" ht="12" customHeight="1">
      <c r="A53" s="31"/>
      <c r="B53" s="32"/>
      <c r="C53" s="28" t="s">
        <v>843</v>
      </c>
      <c r="D53" s="33"/>
      <c r="E53" s="33"/>
      <c r="F53" s="33"/>
      <c r="G53" s="33"/>
      <c r="H53" s="33"/>
      <c r="I53" s="33"/>
      <c r="J53" s="33"/>
      <c r="K53" s="33"/>
      <c r="L53" s="111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</row>
    <row r="54" spans="1:47" s="2" customFormat="1" ht="16.5" customHeight="1">
      <c r="A54" s="31"/>
      <c r="B54" s="32"/>
      <c r="C54" s="33"/>
      <c r="D54" s="33"/>
      <c r="E54" s="271" t="str">
        <f>E11</f>
        <v>3.2 - SO 03.2 Výsadba</v>
      </c>
      <c r="F54" s="282"/>
      <c r="G54" s="282"/>
      <c r="H54" s="282"/>
      <c r="I54" s="33"/>
      <c r="J54" s="33"/>
      <c r="K54" s="33"/>
      <c r="L54" s="111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</row>
    <row r="55" spans="1:47" s="2" customFormat="1" ht="6.9" customHeight="1">
      <c r="A55" s="31"/>
      <c r="B55" s="32"/>
      <c r="C55" s="33"/>
      <c r="D55" s="33"/>
      <c r="E55" s="33"/>
      <c r="F55" s="33"/>
      <c r="G55" s="33"/>
      <c r="H55" s="33"/>
      <c r="I55" s="33"/>
      <c r="J55" s="33"/>
      <c r="K55" s="33"/>
      <c r="L55" s="111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</row>
    <row r="56" spans="1:47" s="2" customFormat="1" ht="12" customHeight="1">
      <c r="A56" s="31"/>
      <c r="B56" s="32"/>
      <c r="C56" s="28" t="s">
        <v>20</v>
      </c>
      <c r="D56" s="33"/>
      <c r="E56" s="33"/>
      <c r="F56" s="26" t="str">
        <f>F14</f>
        <v>Svinčany</v>
      </c>
      <c r="G56" s="33"/>
      <c r="H56" s="33"/>
      <c r="I56" s="28" t="s">
        <v>22</v>
      </c>
      <c r="J56" s="57" t="str">
        <f>IF(J14="","",J14)</f>
        <v>8. 8. 2019</v>
      </c>
      <c r="K56" s="33"/>
      <c r="L56" s="111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</row>
    <row r="57" spans="1:47" s="2" customFormat="1" ht="6.9" customHeight="1">
      <c r="A57" s="31"/>
      <c r="B57" s="32"/>
      <c r="C57" s="33"/>
      <c r="D57" s="33"/>
      <c r="E57" s="33"/>
      <c r="F57" s="33"/>
      <c r="G57" s="33"/>
      <c r="H57" s="33"/>
      <c r="I57" s="33"/>
      <c r="J57" s="33"/>
      <c r="K57" s="33"/>
      <c r="L57" s="111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</row>
    <row r="58" spans="1:47" s="2" customFormat="1" ht="43.05" customHeight="1">
      <c r="A58" s="31"/>
      <c r="B58" s="32"/>
      <c r="C58" s="28" t="s">
        <v>24</v>
      </c>
      <c r="D58" s="33"/>
      <c r="E58" s="33"/>
      <c r="F58" s="26" t="str">
        <f>E17</f>
        <v>Obec Svinčany</v>
      </c>
      <c r="G58" s="33"/>
      <c r="H58" s="33"/>
      <c r="I58" s="28" t="s">
        <v>31</v>
      </c>
      <c r="J58" s="29" t="str">
        <f>E23</f>
        <v>Povodí Labe, státní podnik, OIČ, Hradec Králové</v>
      </c>
      <c r="K58" s="33"/>
      <c r="L58" s="111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</row>
    <row r="59" spans="1:47" s="2" customFormat="1" ht="15.15" customHeight="1">
      <c r="A59" s="31"/>
      <c r="B59" s="32"/>
      <c r="C59" s="28" t="s">
        <v>29</v>
      </c>
      <c r="D59" s="33"/>
      <c r="E59" s="33"/>
      <c r="F59" s="26" t="str">
        <f>IF(E20="","",E20)</f>
        <v>dle výběrového řízení</v>
      </c>
      <c r="G59" s="33"/>
      <c r="H59" s="33"/>
      <c r="I59" s="28" t="s">
        <v>34</v>
      </c>
      <c r="J59" s="29" t="str">
        <f>E26</f>
        <v>Ing. Eva Morkesová</v>
      </c>
      <c r="K59" s="33"/>
      <c r="L59" s="111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</row>
    <row r="60" spans="1:47" s="2" customFormat="1" ht="10.35" customHeight="1">
      <c r="A60" s="31"/>
      <c r="B60" s="32"/>
      <c r="C60" s="33"/>
      <c r="D60" s="33"/>
      <c r="E60" s="33"/>
      <c r="F60" s="33"/>
      <c r="G60" s="33"/>
      <c r="H60" s="33"/>
      <c r="I60" s="33"/>
      <c r="J60" s="33"/>
      <c r="K60" s="33"/>
      <c r="L60" s="111"/>
      <c r="S60" s="31"/>
      <c r="T60" s="31"/>
      <c r="U60" s="31"/>
      <c r="V60" s="31"/>
      <c r="W60" s="31"/>
      <c r="X60" s="31"/>
      <c r="Y60" s="31"/>
      <c r="Z60" s="31"/>
      <c r="AA60" s="31"/>
      <c r="AB60" s="31"/>
      <c r="AC60" s="31"/>
      <c r="AD60" s="31"/>
      <c r="AE60" s="31"/>
    </row>
    <row r="61" spans="1:47" s="2" customFormat="1" ht="29.25" customHeight="1">
      <c r="A61" s="31"/>
      <c r="B61" s="32"/>
      <c r="C61" s="134" t="s">
        <v>114</v>
      </c>
      <c r="D61" s="135"/>
      <c r="E61" s="135"/>
      <c r="F61" s="135"/>
      <c r="G61" s="135"/>
      <c r="H61" s="135"/>
      <c r="I61" s="135"/>
      <c r="J61" s="136" t="s">
        <v>115</v>
      </c>
      <c r="K61" s="135"/>
      <c r="L61" s="11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47" s="2" customFormat="1" ht="10.35" customHeight="1">
      <c r="A62" s="31"/>
      <c r="B62" s="32"/>
      <c r="C62" s="33"/>
      <c r="D62" s="33"/>
      <c r="E62" s="33"/>
      <c r="F62" s="33"/>
      <c r="G62" s="33"/>
      <c r="H62" s="33"/>
      <c r="I62" s="33"/>
      <c r="J62" s="33"/>
      <c r="K62" s="33"/>
      <c r="L62" s="111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</row>
    <row r="63" spans="1:47" s="2" customFormat="1" ht="22.8" customHeight="1">
      <c r="A63" s="31"/>
      <c r="B63" s="32"/>
      <c r="C63" s="137" t="s">
        <v>70</v>
      </c>
      <c r="D63" s="33"/>
      <c r="E63" s="33"/>
      <c r="F63" s="33"/>
      <c r="G63" s="33"/>
      <c r="H63" s="33"/>
      <c r="I63" s="33"/>
      <c r="J63" s="75">
        <f>J89</f>
        <v>213128.18000000002</v>
      </c>
      <c r="K63" s="33"/>
      <c r="L63" s="111"/>
      <c r="S63" s="31"/>
      <c r="T63" s="31"/>
      <c r="U63" s="31"/>
      <c r="V63" s="31"/>
      <c r="W63" s="31"/>
      <c r="X63" s="31"/>
      <c r="Y63" s="31"/>
      <c r="Z63" s="31"/>
      <c r="AA63" s="31"/>
      <c r="AB63" s="31"/>
      <c r="AC63" s="31"/>
      <c r="AD63" s="31"/>
      <c r="AE63" s="31"/>
      <c r="AU63" s="17" t="s">
        <v>116</v>
      </c>
    </row>
    <row r="64" spans="1:47" s="9" customFormat="1" ht="24.9" customHeight="1">
      <c r="B64" s="138"/>
      <c r="C64" s="139"/>
      <c r="D64" s="140" t="s">
        <v>117</v>
      </c>
      <c r="E64" s="141"/>
      <c r="F64" s="141"/>
      <c r="G64" s="141"/>
      <c r="H64" s="141"/>
      <c r="I64" s="141"/>
      <c r="J64" s="142">
        <f>J90</f>
        <v>213128.18000000002</v>
      </c>
      <c r="K64" s="139"/>
      <c r="L64" s="143"/>
    </row>
    <row r="65" spans="1:31" s="10" customFormat="1" ht="19.95" customHeight="1">
      <c r="B65" s="144"/>
      <c r="C65" s="95"/>
      <c r="D65" s="145" t="s">
        <v>118</v>
      </c>
      <c r="E65" s="146"/>
      <c r="F65" s="146"/>
      <c r="G65" s="146"/>
      <c r="H65" s="146"/>
      <c r="I65" s="146"/>
      <c r="J65" s="147">
        <f>J91</f>
        <v>165088.9</v>
      </c>
      <c r="K65" s="95"/>
      <c r="L65" s="148"/>
    </row>
    <row r="66" spans="1:31" s="10" customFormat="1" ht="19.95" customHeight="1">
      <c r="B66" s="144"/>
      <c r="C66" s="95"/>
      <c r="D66" s="145" t="s">
        <v>121</v>
      </c>
      <c r="E66" s="146"/>
      <c r="F66" s="146"/>
      <c r="G66" s="146"/>
      <c r="H66" s="146"/>
      <c r="I66" s="146"/>
      <c r="J66" s="147">
        <f>J215</f>
        <v>41472.61</v>
      </c>
      <c r="K66" s="95"/>
      <c r="L66" s="148"/>
    </row>
    <row r="67" spans="1:31" s="10" customFormat="1" ht="19.95" customHeight="1">
      <c r="B67" s="144"/>
      <c r="C67" s="95"/>
      <c r="D67" s="145" t="s">
        <v>865</v>
      </c>
      <c r="E67" s="146"/>
      <c r="F67" s="146"/>
      <c r="G67" s="146"/>
      <c r="H67" s="146"/>
      <c r="I67" s="146"/>
      <c r="J67" s="147">
        <f>J231</f>
        <v>6566.67</v>
      </c>
      <c r="K67" s="95"/>
      <c r="L67" s="148"/>
    </row>
    <row r="68" spans="1:31" s="2" customFormat="1" ht="21.75" customHeight="1">
      <c r="A68" s="31"/>
      <c r="B68" s="32"/>
      <c r="C68" s="33"/>
      <c r="D68" s="33"/>
      <c r="E68" s="33"/>
      <c r="F68" s="33"/>
      <c r="G68" s="33"/>
      <c r="H68" s="33"/>
      <c r="I68" s="33"/>
      <c r="J68" s="33"/>
      <c r="K68" s="33"/>
      <c r="L68" s="111"/>
      <c r="S68" s="31"/>
      <c r="T68" s="31"/>
      <c r="U68" s="31"/>
      <c r="V68" s="31"/>
      <c r="W68" s="31"/>
      <c r="X68" s="31"/>
      <c r="Y68" s="31"/>
      <c r="Z68" s="31"/>
      <c r="AA68" s="31"/>
      <c r="AB68" s="31"/>
      <c r="AC68" s="31"/>
      <c r="AD68" s="31"/>
      <c r="AE68" s="31"/>
    </row>
    <row r="69" spans="1:31" s="2" customFormat="1" ht="6.9" customHeight="1">
      <c r="A69" s="31"/>
      <c r="B69" s="45"/>
      <c r="C69" s="46"/>
      <c r="D69" s="46"/>
      <c r="E69" s="46"/>
      <c r="F69" s="46"/>
      <c r="G69" s="46"/>
      <c r="H69" s="46"/>
      <c r="I69" s="46"/>
      <c r="J69" s="46"/>
      <c r="K69" s="46"/>
      <c r="L69" s="111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</row>
    <row r="73" spans="1:31" s="2" customFormat="1" ht="6.9" customHeight="1">
      <c r="A73" s="31"/>
      <c r="B73" s="47"/>
      <c r="C73" s="48"/>
      <c r="D73" s="48"/>
      <c r="E73" s="48"/>
      <c r="F73" s="48"/>
      <c r="G73" s="48"/>
      <c r="H73" s="48"/>
      <c r="I73" s="48"/>
      <c r="J73" s="48"/>
      <c r="K73" s="48"/>
      <c r="L73" s="111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</row>
    <row r="74" spans="1:31" s="2" customFormat="1" ht="24.9" customHeight="1">
      <c r="A74" s="31"/>
      <c r="B74" s="32"/>
      <c r="C74" s="23" t="s">
        <v>127</v>
      </c>
      <c r="D74" s="33"/>
      <c r="E74" s="33"/>
      <c r="F74" s="33"/>
      <c r="G74" s="33"/>
      <c r="H74" s="33"/>
      <c r="I74" s="33"/>
      <c r="J74" s="33"/>
      <c r="K74" s="33"/>
      <c r="L74" s="111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</row>
    <row r="75" spans="1:31" s="2" customFormat="1" ht="6.9" customHeight="1">
      <c r="A75" s="31"/>
      <c r="B75" s="32"/>
      <c r="C75" s="33"/>
      <c r="D75" s="33"/>
      <c r="E75" s="33"/>
      <c r="F75" s="33"/>
      <c r="G75" s="33"/>
      <c r="H75" s="33"/>
      <c r="I75" s="33"/>
      <c r="J75" s="33"/>
      <c r="K75" s="33"/>
      <c r="L75" s="111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</row>
    <row r="76" spans="1:31" s="2" customFormat="1" ht="12" customHeight="1">
      <c r="A76" s="31"/>
      <c r="B76" s="32"/>
      <c r="C76" s="28" t="s">
        <v>14</v>
      </c>
      <c r="D76" s="33"/>
      <c r="E76" s="33"/>
      <c r="F76" s="33"/>
      <c r="G76" s="33"/>
      <c r="H76" s="33"/>
      <c r="I76" s="33"/>
      <c r="J76" s="33"/>
      <c r="K76" s="33"/>
      <c r="L76" s="11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6.5" customHeight="1">
      <c r="A77" s="31"/>
      <c r="B77" s="32"/>
      <c r="C77" s="33"/>
      <c r="D77" s="33"/>
      <c r="E77" s="280" t="str">
        <f>E7</f>
        <v>Výsadba větrolamu a výstavba mělkého průlehu na KN 1613 v k. ú. Svinčany</v>
      </c>
      <c r="F77" s="281"/>
      <c r="G77" s="281"/>
      <c r="H77" s="281"/>
      <c r="I77" s="33"/>
      <c r="J77" s="33"/>
      <c r="K77" s="33"/>
      <c r="L77" s="11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31" s="1" customFormat="1" ht="12" customHeight="1">
      <c r="B78" s="21"/>
      <c r="C78" s="28" t="s">
        <v>110</v>
      </c>
      <c r="D78" s="22"/>
      <c r="E78" s="22"/>
      <c r="F78" s="22"/>
      <c r="G78" s="22"/>
      <c r="H78" s="22"/>
      <c r="I78" s="22"/>
      <c r="J78" s="22"/>
      <c r="K78" s="22"/>
      <c r="L78" s="20"/>
    </row>
    <row r="79" spans="1:31" s="2" customFormat="1" ht="16.5" customHeight="1">
      <c r="A79" s="31"/>
      <c r="B79" s="32"/>
      <c r="C79" s="33"/>
      <c r="D79" s="33"/>
      <c r="E79" s="280" t="s">
        <v>842</v>
      </c>
      <c r="F79" s="282"/>
      <c r="G79" s="282"/>
      <c r="H79" s="282"/>
      <c r="I79" s="33"/>
      <c r="J79" s="33"/>
      <c r="K79" s="33"/>
      <c r="L79" s="111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</row>
    <row r="80" spans="1:31" s="2" customFormat="1" ht="12" customHeight="1">
      <c r="A80" s="31"/>
      <c r="B80" s="32"/>
      <c r="C80" s="28" t="s">
        <v>843</v>
      </c>
      <c r="D80" s="33"/>
      <c r="E80" s="33"/>
      <c r="F80" s="33"/>
      <c r="G80" s="33"/>
      <c r="H80" s="33"/>
      <c r="I80" s="33"/>
      <c r="J80" s="33"/>
      <c r="K80" s="33"/>
      <c r="L80" s="111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</row>
    <row r="81" spans="1:65" s="2" customFormat="1" ht="16.5" customHeight="1">
      <c r="A81" s="31"/>
      <c r="B81" s="32"/>
      <c r="C81" s="33"/>
      <c r="D81" s="33"/>
      <c r="E81" s="271" t="str">
        <f>E11</f>
        <v>3.2 - SO 03.2 Výsadba</v>
      </c>
      <c r="F81" s="282"/>
      <c r="G81" s="282"/>
      <c r="H81" s="282"/>
      <c r="I81" s="33"/>
      <c r="J81" s="33"/>
      <c r="K81" s="33"/>
      <c r="L81" s="11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65" s="2" customFormat="1" ht="6.9" customHeight="1">
      <c r="A82" s="31"/>
      <c r="B82" s="32"/>
      <c r="C82" s="33"/>
      <c r="D82" s="33"/>
      <c r="E82" s="33"/>
      <c r="F82" s="33"/>
      <c r="G82" s="33"/>
      <c r="H82" s="33"/>
      <c r="I82" s="33"/>
      <c r="J82" s="33"/>
      <c r="K82" s="33"/>
      <c r="L82" s="11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65" s="2" customFormat="1" ht="12" customHeight="1">
      <c r="A83" s="31"/>
      <c r="B83" s="32"/>
      <c r="C83" s="28" t="s">
        <v>20</v>
      </c>
      <c r="D83" s="33"/>
      <c r="E83" s="33"/>
      <c r="F83" s="26" t="str">
        <f>F14</f>
        <v>Svinčany</v>
      </c>
      <c r="G83" s="33"/>
      <c r="H83" s="33"/>
      <c r="I83" s="28" t="s">
        <v>22</v>
      </c>
      <c r="J83" s="57" t="str">
        <f>IF(J14="","",J14)</f>
        <v>8. 8. 2019</v>
      </c>
      <c r="K83" s="33"/>
      <c r="L83" s="11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65" s="2" customFormat="1" ht="6.9" customHeight="1">
      <c r="A84" s="31"/>
      <c r="B84" s="32"/>
      <c r="C84" s="33"/>
      <c r="D84" s="33"/>
      <c r="E84" s="33"/>
      <c r="F84" s="33"/>
      <c r="G84" s="33"/>
      <c r="H84" s="33"/>
      <c r="I84" s="33"/>
      <c r="J84" s="33"/>
      <c r="K84" s="33"/>
      <c r="L84" s="11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65" s="2" customFormat="1" ht="43.05" customHeight="1">
      <c r="A85" s="31"/>
      <c r="B85" s="32"/>
      <c r="C85" s="28" t="s">
        <v>24</v>
      </c>
      <c r="D85" s="33"/>
      <c r="E85" s="33"/>
      <c r="F85" s="26" t="str">
        <f>E17</f>
        <v>Obec Svinčany</v>
      </c>
      <c r="G85" s="33"/>
      <c r="H85" s="33"/>
      <c r="I85" s="28" t="s">
        <v>31</v>
      </c>
      <c r="J85" s="29" t="str">
        <f>E23</f>
        <v>Povodí Labe, státní podnik, OIČ, Hradec Králové</v>
      </c>
      <c r="K85" s="33"/>
      <c r="L85" s="11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65" s="2" customFormat="1" ht="15.15" customHeight="1">
      <c r="A86" s="31"/>
      <c r="B86" s="32"/>
      <c r="C86" s="28" t="s">
        <v>29</v>
      </c>
      <c r="D86" s="33"/>
      <c r="E86" s="33"/>
      <c r="F86" s="26" t="str">
        <f>IF(E20="","",E20)</f>
        <v>dle výběrového řízení</v>
      </c>
      <c r="G86" s="33"/>
      <c r="H86" s="33"/>
      <c r="I86" s="28" t="s">
        <v>34</v>
      </c>
      <c r="J86" s="29" t="str">
        <f>E26</f>
        <v>Ing. Eva Morkesová</v>
      </c>
      <c r="K86" s="33"/>
      <c r="L86" s="11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65" s="2" customFormat="1" ht="10.35" customHeight="1">
      <c r="A87" s="31"/>
      <c r="B87" s="32"/>
      <c r="C87" s="33"/>
      <c r="D87" s="33"/>
      <c r="E87" s="33"/>
      <c r="F87" s="33"/>
      <c r="G87" s="33"/>
      <c r="H87" s="33"/>
      <c r="I87" s="33"/>
      <c r="J87" s="33"/>
      <c r="K87" s="33"/>
      <c r="L87" s="11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65" s="11" customFormat="1" ht="29.25" customHeight="1">
      <c r="A88" s="149"/>
      <c r="B88" s="150"/>
      <c r="C88" s="151" t="s">
        <v>128</v>
      </c>
      <c r="D88" s="152" t="s">
        <v>57</v>
      </c>
      <c r="E88" s="152" t="s">
        <v>53</v>
      </c>
      <c r="F88" s="152" t="s">
        <v>54</v>
      </c>
      <c r="G88" s="152" t="s">
        <v>129</v>
      </c>
      <c r="H88" s="152" t="s">
        <v>130</v>
      </c>
      <c r="I88" s="152" t="s">
        <v>131</v>
      </c>
      <c r="J88" s="152" t="s">
        <v>115</v>
      </c>
      <c r="K88" s="153" t="s">
        <v>132</v>
      </c>
      <c r="L88" s="154"/>
      <c r="M88" s="66" t="s">
        <v>26</v>
      </c>
      <c r="N88" s="67" t="s">
        <v>42</v>
      </c>
      <c r="O88" s="67" t="s">
        <v>133</v>
      </c>
      <c r="P88" s="67" t="s">
        <v>134</v>
      </c>
      <c r="Q88" s="67" t="s">
        <v>135</v>
      </c>
      <c r="R88" s="67" t="s">
        <v>136</v>
      </c>
      <c r="S88" s="67" t="s">
        <v>137</v>
      </c>
      <c r="T88" s="68" t="s">
        <v>138</v>
      </c>
      <c r="U88" s="149"/>
      <c r="V88" s="149"/>
      <c r="W88" s="149"/>
      <c r="X88" s="149"/>
      <c r="Y88" s="149"/>
      <c r="Z88" s="149"/>
      <c r="AA88" s="149"/>
      <c r="AB88" s="149"/>
      <c r="AC88" s="149"/>
      <c r="AD88" s="149"/>
      <c r="AE88" s="149"/>
    </row>
    <row r="89" spans="1:65" s="2" customFormat="1" ht="22.8" customHeight="1">
      <c r="A89" s="31"/>
      <c r="B89" s="32"/>
      <c r="C89" s="73" t="s">
        <v>139</v>
      </c>
      <c r="D89" s="33"/>
      <c r="E89" s="33"/>
      <c r="F89" s="33"/>
      <c r="G89" s="33"/>
      <c r="H89" s="33"/>
      <c r="I89" s="33"/>
      <c r="J89" s="155">
        <f>BK89</f>
        <v>213128.18000000002</v>
      </c>
      <c r="K89" s="33"/>
      <c r="L89" s="36"/>
      <c r="M89" s="69"/>
      <c r="N89" s="156"/>
      <c r="O89" s="70"/>
      <c r="P89" s="157">
        <f>P90</f>
        <v>248.22334999999998</v>
      </c>
      <c r="Q89" s="70"/>
      <c r="R89" s="157">
        <f>R90</f>
        <v>7.3702400000000008</v>
      </c>
      <c r="S89" s="70"/>
      <c r="T89" s="158">
        <f>T90</f>
        <v>0</v>
      </c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T89" s="17" t="s">
        <v>71</v>
      </c>
      <c r="AU89" s="17" t="s">
        <v>116</v>
      </c>
      <c r="BK89" s="159">
        <f>BK90</f>
        <v>213128.18000000002</v>
      </c>
    </row>
    <row r="90" spans="1:65" s="12" customFormat="1" ht="25.95" customHeight="1">
      <c r="B90" s="160"/>
      <c r="C90" s="161"/>
      <c r="D90" s="162" t="s">
        <v>71</v>
      </c>
      <c r="E90" s="163" t="s">
        <v>140</v>
      </c>
      <c r="F90" s="163" t="s">
        <v>141</v>
      </c>
      <c r="G90" s="161"/>
      <c r="H90" s="161"/>
      <c r="I90" s="161"/>
      <c r="J90" s="164">
        <f>BK90</f>
        <v>213128.18000000002</v>
      </c>
      <c r="K90" s="161"/>
      <c r="L90" s="165"/>
      <c r="M90" s="166"/>
      <c r="N90" s="167"/>
      <c r="O90" s="167"/>
      <c r="P90" s="168">
        <f>P91+P215+P231</f>
        <v>248.22334999999998</v>
      </c>
      <c r="Q90" s="167"/>
      <c r="R90" s="168">
        <f>R91+R215+R231</f>
        <v>7.3702400000000008</v>
      </c>
      <c r="S90" s="167"/>
      <c r="T90" s="169">
        <f>T91+T215+T231</f>
        <v>0</v>
      </c>
      <c r="AR90" s="170" t="s">
        <v>80</v>
      </c>
      <c r="AT90" s="171" t="s">
        <v>71</v>
      </c>
      <c r="AU90" s="171" t="s">
        <v>72</v>
      </c>
      <c r="AY90" s="170" t="s">
        <v>142</v>
      </c>
      <c r="BK90" s="172">
        <f>BK91+BK215+BK231</f>
        <v>213128.18000000002</v>
      </c>
    </row>
    <row r="91" spans="1:65" s="12" customFormat="1" ht="22.8" customHeight="1">
      <c r="B91" s="160"/>
      <c r="C91" s="161"/>
      <c r="D91" s="162" t="s">
        <v>71</v>
      </c>
      <c r="E91" s="173" t="s">
        <v>80</v>
      </c>
      <c r="F91" s="173" t="s">
        <v>143</v>
      </c>
      <c r="G91" s="161"/>
      <c r="H91" s="161"/>
      <c r="I91" s="161"/>
      <c r="J91" s="174">
        <f>BK91</f>
        <v>165088.9</v>
      </c>
      <c r="K91" s="161"/>
      <c r="L91" s="165"/>
      <c r="M91" s="166"/>
      <c r="N91" s="167"/>
      <c r="O91" s="167"/>
      <c r="P91" s="168">
        <f>SUM(P92:P214)</f>
        <v>131.93923999999998</v>
      </c>
      <c r="Q91" s="167"/>
      <c r="R91" s="168">
        <f>SUM(R92:R214)</f>
        <v>5.5053400000000012</v>
      </c>
      <c r="S91" s="167"/>
      <c r="T91" s="169">
        <f>SUM(T92:T214)</f>
        <v>0</v>
      </c>
      <c r="AR91" s="170" t="s">
        <v>80</v>
      </c>
      <c r="AT91" s="171" t="s">
        <v>71</v>
      </c>
      <c r="AU91" s="171" t="s">
        <v>80</v>
      </c>
      <c r="AY91" s="170" t="s">
        <v>142</v>
      </c>
      <c r="BK91" s="172">
        <f>SUM(BK92:BK214)</f>
        <v>165088.9</v>
      </c>
    </row>
    <row r="92" spans="1:65" s="2" customFormat="1" ht="16.5" customHeight="1">
      <c r="A92" s="31"/>
      <c r="B92" s="32"/>
      <c r="C92" s="175" t="s">
        <v>80</v>
      </c>
      <c r="D92" s="175" t="s">
        <v>144</v>
      </c>
      <c r="E92" s="176" t="s">
        <v>866</v>
      </c>
      <c r="F92" s="177" t="s">
        <v>867</v>
      </c>
      <c r="G92" s="178" t="s">
        <v>436</v>
      </c>
      <c r="H92" s="179">
        <v>45</v>
      </c>
      <c r="I92" s="180">
        <v>79.5</v>
      </c>
      <c r="J92" s="180">
        <f>ROUND(I92*H92,2)</f>
        <v>3577.5</v>
      </c>
      <c r="K92" s="177" t="s">
        <v>148</v>
      </c>
      <c r="L92" s="36"/>
      <c r="M92" s="181" t="s">
        <v>26</v>
      </c>
      <c r="N92" s="182" t="s">
        <v>45</v>
      </c>
      <c r="O92" s="183">
        <v>0.27200000000000002</v>
      </c>
      <c r="P92" s="183">
        <f>O92*H92</f>
        <v>12.24</v>
      </c>
      <c r="Q92" s="183">
        <v>0</v>
      </c>
      <c r="R92" s="183">
        <f>Q92*H92</f>
        <v>0</v>
      </c>
      <c r="S92" s="183">
        <v>0</v>
      </c>
      <c r="T92" s="184">
        <f>S92*H92</f>
        <v>0</v>
      </c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  <c r="AR92" s="185" t="s">
        <v>149</v>
      </c>
      <c r="AT92" s="185" t="s">
        <v>144</v>
      </c>
      <c r="AU92" s="185" t="s">
        <v>82</v>
      </c>
      <c r="AY92" s="17" t="s">
        <v>142</v>
      </c>
      <c r="BE92" s="186">
        <f>IF(N92="základní",J92,0)</f>
        <v>0</v>
      </c>
      <c r="BF92" s="186">
        <f>IF(N92="snížená",J92,0)</f>
        <v>0</v>
      </c>
      <c r="BG92" s="186">
        <f>IF(N92="zákl. přenesená",J92,0)</f>
        <v>3577.5</v>
      </c>
      <c r="BH92" s="186">
        <f>IF(N92="sníž. přenesená",J92,0)</f>
        <v>0</v>
      </c>
      <c r="BI92" s="186">
        <f>IF(N92="nulová",J92,0)</f>
        <v>0</v>
      </c>
      <c r="BJ92" s="17" t="s">
        <v>149</v>
      </c>
      <c r="BK92" s="186">
        <f>ROUND(I92*H92,2)</f>
        <v>3577.5</v>
      </c>
      <c r="BL92" s="17" t="s">
        <v>149</v>
      </c>
      <c r="BM92" s="185" t="s">
        <v>868</v>
      </c>
    </row>
    <row r="93" spans="1:65" s="2" customFormat="1" ht="19.2">
      <c r="A93" s="31"/>
      <c r="B93" s="32"/>
      <c r="C93" s="33"/>
      <c r="D93" s="187" t="s">
        <v>151</v>
      </c>
      <c r="E93" s="33"/>
      <c r="F93" s="188" t="s">
        <v>869</v>
      </c>
      <c r="G93" s="33"/>
      <c r="H93" s="33"/>
      <c r="I93" s="33"/>
      <c r="J93" s="33"/>
      <c r="K93" s="33"/>
      <c r="L93" s="36"/>
      <c r="M93" s="189"/>
      <c r="N93" s="190"/>
      <c r="O93" s="62"/>
      <c r="P93" s="62"/>
      <c r="Q93" s="62"/>
      <c r="R93" s="62"/>
      <c r="S93" s="62"/>
      <c r="T93" s="63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T93" s="17" t="s">
        <v>151</v>
      </c>
      <c r="AU93" s="17" t="s">
        <v>82</v>
      </c>
    </row>
    <row r="94" spans="1:65" s="13" customFormat="1" ht="10.199999999999999">
      <c r="B94" s="191"/>
      <c r="C94" s="192"/>
      <c r="D94" s="187" t="s">
        <v>153</v>
      </c>
      <c r="E94" s="193" t="s">
        <v>26</v>
      </c>
      <c r="F94" s="194" t="s">
        <v>870</v>
      </c>
      <c r="G94" s="192"/>
      <c r="H94" s="193" t="s">
        <v>26</v>
      </c>
      <c r="I94" s="192"/>
      <c r="J94" s="192"/>
      <c r="K94" s="192"/>
      <c r="L94" s="195"/>
      <c r="M94" s="196"/>
      <c r="N94" s="197"/>
      <c r="O94" s="197"/>
      <c r="P94" s="197"/>
      <c r="Q94" s="197"/>
      <c r="R94" s="197"/>
      <c r="S94" s="197"/>
      <c r="T94" s="198"/>
      <c r="AT94" s="199" t="s">
        <v>153</v>
      </c>
      <c r="AU94" s="199" t="s">
        <v>82</v>
      </c>
      <c r="AV94" s="13" t="s">
        <v>80</v>
      </c>
      <c r="AW94" s="13" t="s">
        <v>33</v>
      </c>
      <c r="AX94" s="13" t="s">
        <v>72</v>
      </c>
      <c r="AY94" s="199" t="s">
        <v>142</v>
      </c>
    </row>
    <row r="95" spans="1:65" s="14" customFormat="1" ht="10.199999999999999">
      <c r="B95" s="200"/>
      <c r="C95" s="201"/>
      <c r="D95" s="187" t="s">
        <v>153</v>
      </c>
      <c r="E95" s="202" t="s">
        <v>26</v>
      </c>
      <c r="F95" s="203" t="s">
        <v>659</v>
      </c>
      <c r="G95" s="201"/>
      <c r="H95" s="204">
        <v>45</v>
      </c>
      <c r="I95" s="201"/>
      <c r="J95" s="201"/>
      <c r="K95" s="201"/>
      <c r="L95" s="205"/>
      <c r="M95" s="206"/>
      <c r="N95" s="207"/>
      <c r="O95" s="207"/>
      <c r="P95" s="207"/>
      <c r="Q95" s="207"/>
      <c r="R95" s="207"/>
      <c r="S95" s="207"/>
      <c r="T95" s="208"/>
      <c r="AT95" s="209" t="s">
        <v>153</v>
      </c>
      <c r="AU95" s="209" t="s">
        <v>82</v>
      </c>
      <c r="AV95" s="14" t="s">
        <v>82</v>
      </c>
      <c r="AW95" s="14" t="s">
        <v>33</v>
      </c>
      <c r="AX95" s="14" t="s">
        <v>80</v>
      </c>
      <c r="AY95" s="209" t="s">
        <v>142</v>
      </c>
    </row>
    <row r="96" spans="1:65" s="2" customFormat="1" ht="16.5" customHeight="1">
      <c r="A96" s="31"/>
      <c r="B96" s="32"/>
      <c r="C96" s="175" t="s">
        <v>82</v>
      </c>
      <c r="D96" s="175" t="s">
        <v>144</v>
      </c>
      <c r="E96" s="176" t="s">
        <v>871</v>
      </c>
      <c r="F96" s="177" t="s">
        <v>872</v>
      </c>
      <c r="G96" s="178" t="s">
        <v>436</v>
      </c>
      <c r="H96" s="179">
        <v>100</v>
      </c>
      <c r="I96" s="180">
        <v>28.9</v>
      </c>
      <c r="J96" s="180">
        <f>ROUND(I96*H96,2)</f>
        <v>2890</v>
      </c>
      <c r="K96" s="177" t="s">
        <v>148</v>
      </c>
      <c r="L96" s="36"/>
      <c r="M96" s="181" t="s">
        <v>26</v>
      </c>
      <c r="N96" s="182" t="s">
        <v>45</v>
      </c>
      <c r="O96" s="183">
        <v>9.9000000000000005E-2</v>
      </c>
      <c r="P96" s="183">
        <f>O96*H96</f>
        <v>9.9</v>
      </c>
      <c r="Q96" s="183">
        <v>0</v>
      </c>
      <c r="R96" s="183">
        <f>Q96*H96</f>
        <v>0</v>
      </c>
      <c r="S96" s="183">
        <v>0</v>
      </c>
      <c r="T96" s="184">
        <f>S96*H96</f>
        <v>0</v>
      </c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R96" s="185" t="s">
        <v>149</v>
      </c>
      <c r="AT96" s="185" t="s">
        <v>144</v>
      </c>
      <c r="AU96" s="185" t="s">
        <v>82</v>
      </c>
      <c r="AY96" s="17" t="s">
        <v>142</v>
      </c>
      <c r="BE96" s="186">
        <f>IF(N96="základní",J96,0)</f>
        <v>0</v>
      </c>
      <c r="BF96" s="186">
        <f>IF(N96="snížená",J96,0)</f>
        <v>0</v>
      </c>
      <c r="BG96" s="186">
        <f>IF(N96="zákl. přenesená",J96,0)</f>
        <v>2890</v>
      </c>
      <c r="BH96" s="186">
        <f>IF(N96="sníž. přenesená",J96,0)</f>
        <v>0</v>
      </c>
      <c r="BI96" s="186">
        <f>IF(N96="nulová",J96,0)</f>
        <v>0</v>
      </c>
      <c r="BJ96" s="17" t="s">
        <v>149</v>
      </c>
      <c r="BK96" s="186">
        <f>ROUND(I96*H96,2)</f>
        <v>2890</v>
      </c>
      <c r="BL96" s="17" t="s">
        <v>149</v>
      </c>
      <c r="BM96" s="185" t="s">
        <v>873</v>
      </c>
    </row>
    <row r="97" spans="1:65" s="2" customFormat="1" ht="19.2">
      <c r="A97" s="31"/>
      <c r="B97" s="32"/>
      <c r="C97" s="33"/>
      <c r="D97" s="187" t="s">
        <v>151</v>
      </c>
      <c r="E97" s="33"/>
      <c r="F97" s="188" t="s">
        <v>874</v>
      </c>
      <c r="G97" s="33"/>
      <c r="H97" s="33"/>
      <c r="I97" s="33"/>
      <c r="J97" s="33"/>
      <c r="K97" s="33"/>
      <c r="L97" s="36"/>
      <c r="M97" s="189"/>
      <c r="N97" s="190"/>
      <c r="O97" s="62"/>
      <c r="P97" s="62"/>
      <c r="Q97" s="62"/>
      <c r="R97" s="62"/>
      <c r="S97" s="62"/>
      <c r="T97" s="63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T97" s="17" t="s">
        <v>151</v>
      </c>
      <c r="AU97" s="17" t="s">
        <v>82</v>
      </c>
    </row>
    <row r="98" spans="1:65" s="13" customFormat="1" ht="10.199999999999999">
      <c r="B98" s="191"/>
      <c r="C98" s="192"/>
      <c r="D98" s="187" t="s">
        <v>153</v>
      </c>
      <c r="E98" s="193" t="s">
        <v>26</v>
      </c>
      <c r="F98" s="194" t="s">
        <v>875</v>
      </c>
      <c r="G98" s="192"/>
      <c r="H98" s="193" t="s">
        <v>26</v>
      </c>
      <c r="I98" s="192"/>
      <c r="J98" s="192"/>
      <c r="K98" s="192"/>
      <c r="L98" s="195"/>
      <c r="M98" s="196"/>
      <c r="N98" s="197"/>
      <c r="O98" s="197"/>
      <c r="P98" s="197"/>
      <c r="Q98" s="197"/>
      <c r="R98" s="197"/>
      <c r="S98" s="197"/>
      <c r="T98" s="198"/>
      <c r="AT98" s="199" t="s">
        <v>153</v>
      </c>
      <c r="AU98" s="199" t="s">
        <v>82</v>
      </c>
      <c r="AV98" s="13" t="s">
        <v>80</v>
      </c>
      <c r="AW98" s="13" t="s">
        <v>33</v>
      </c>
      <c r="AX98" s="13" t="s">
        <v>72</v>
      </c>
      <c r="AY98" s="199" t="s">
        <v>142</v>
      </c>
    </row>
    <row r="99" spans="1:65" s="14" customFormat="1" ht="10.199999999999999">
      <c r="B99" s="200"/>
      <c r="C99" s="201"/>
      <c r="D99" s="187" t="s">
        <v>153</v>
      </c>
      <c r="E99" s="202" t="s">
        <v>26</v>
      </c>
      <c r="F99" s="203" t="s">
        <v>876</v>
      </c>
      <c r="G99" s="201"/>
      <c r="H99" s="204">
        <v>100</v>
      </c>
      <c r="I99" s="201"/>
      <c r="J99" s="201"/>
      <c r="K99" s="201"/>
      <c r="L99" s="205"/>
      <c r="M99" s="206"/>
      <c r="N99" s="207"/>
      <c r="O99" s="207"/>
      <c r="P99" s="207"/>
      <c r="Q99" s="207"/>
      <c r="R99" s="207"/>
      <c r="S99" s="207"/>
      <c r="T99" s="208"/>
      <c r="AT99" s="209" t="s">
        <v>153</v>
      </c>
      <c r="AU99" s="209" t="s">
        <v>82</v>
      </c>
      <c r="AV99" s="14" t="s">
        <v>82</v>
      </c>
      <c r="AW99" s="14" t="s">
        <v>33</v>
      </c>
      <c r="AX99" s="14" t="s">
        <v>80</v>
      </c>
      <c r="AY99" s="209" t="s">
        <v>142</v>
      </c>
    </row>
    <row r="100" spans="1:65" s="2" customFormat="1" ht="16.5" customHeight="1">
      <c r="A100" s="31"/>
      <c r="B100" s="32"/>
      <c r="C100" s="175" t="s">
        <v>162</v>
      </c>
      <c r="D100" s="175" t="s">
        <v>144</v>
      </c>
      <c r="E100" s="176" t="s">
        <v>877</v>
      </c>
      <c r="F100" s="177" t="s">
        <v>878</v>
      </c>
      <c r="G100" s="178" t="s">
        <v>436</v>
      </c>
      <c r="H100" s="179">
        <v>100</v>
      </c>
      <c r="I100" s="180">
        <v>48</v>
      </c>
      <c r="J100" s="180">
        <f>ROUND(I100*H100,2)</f>
        <v>4800</v>
      </c>
      <c r="K100" s="177" t="s">
        <v>148</v>
      </c>
      <c r="L100" s="36"/>
      <c r="M100" s="181" t="s">
        <v>26</v>
      </c>
      <c r="N100" s="182" t="s">
        <v>45</v>
      </c>
      <c r="O100" s="183">
        <v>0.16200000000000001</v>
      </c>
      <c r="P100" s="183">
        <f>O100*H100</f>
        <v>16.2</v>
      </c>
      <c r="Q100" s="183">
        <v>0</v>
      </c>
      <c r="R100" s="183">
        <f>Q100*H100</f>
        <v>0</v>
      </c>
      <c r="S100" s="183">
        <v>0</v>
      </c>
      <c r="T100" s="184">
        <f>S100*H100</f>
        <v>0</v>
      </c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R100" s="185" t="s">
        <v>149</v>
      </c>
      <c r="AT100" s="185" t="s">
        <v>144</v>
      </c>
      <c r="AU100" s="185" t="s">
        <v>82</v>
      </c>
      <c r="AY100" s="17" t="s">
        <v>142</v>
      </c>
      <c r="BE100" s="186">
        <f>IF(N100="základní",J100,0)</f>
        <v>0</v>
      </c>
      <c r="BF100" s="186">
        <f>IF(N100="snížená",J100,0)</f>
        <v>0</v>
      </c>
      <c r="BG100" s="186">
        <f>IF(N100="zákl. přenesená",J100,0)</f>
        <v>4800</v>
      </c>
      <c r="BH100" s="186">
        <f>IF(N100="sníž. přenesená",J100,0)</f>
        <v>0</v>
      </c>
      <c r="BI100" s="186">
        <f>IF(N100="nulová",J100,0)</f>
        <v>0</v>
      </c>
      <c r="BJ100" s="17" t="s">
        <v>149</v>
      </c>
      <c r="BK100" s="186">
        <f>ROUND(I100*H100,2)</f>
        <v>4800</v>
      </c>
      <c r="BL100" s="17" t="s">
        <v>149</v>
      </c>
      <c r="BM100" s="185" t="s">
        <v>879</v>
      </c>
    </row>
    <row r="101" spans="1:65" s="2" customFormat="1" ht="19.2">
      <c r="A101" s="31"/>
      <c r="B101" s="32"/>
      <c r="C101" s="33"/>
      <c r="D101" s="187" t="s">
        <v>151</v>
      </c>
      <c r="E101" s="33"/>
      <c r="F101" s="188" t="s">
        <v>880</v>
      </c>
      <c r="G101" s="33"/>
      <c r="H101" s="33"/>
      <c r="I101" s="33"/>
      <c r="J101" s="33"/>
      <c r="K101" s="33"/>
      <c r="L101" s="36"/>
      <c r="M101" s="189"/>
      <c r="N101" s="190"/>
      <c r="O101" s="62"/>
      <c r="P101" s="62"/>
      <c r="Q101" s="62"/>
      <c r="R101" s="62"/>
      <c r="S101" s="62"/>
      <c r="T101" s="63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  <c r="AT101" s="17" t="s">
        <v>151</v>
      </c>
      <c r="AU101" s="17" t="s">
        <v>82</v>
      </c>
    </row>
    <row r="102" spans="1:65" s="13" customFormat="1" ht="10.199999999999999">
      <c r="B102" s="191"/>
      <c r="C102" s="192"/>
      <c r="D102" s="187" t="s">
        <v>153</v>
      </c>
      <c r="E102" s="193" t="s">
        <v>26</v>
      </c>
      <c r="F102" s="194" t="s">
        <v>881</v>
      </c>
      <c r="G102" s="192"/>
      <c r="H102" s="193" t="s">
        <v>26</v>
      </c>
      <c r="I102" s="192"/>
      <c r="J102" s="192"/>
      <c r="K102" s="192"/>
      <c r="L102" s="195"/>
      <c r="M102" s="196"/>
      <c r="N102" s="197"/>
      <c r="O102" s="197"/>
      <c r="P102" s="197"/>
      <c r="Q102" s="197"/>
      <c r="R102" s="197"/>
      <c r="S102" s="197"/>
      <c r="T102" s="198"/>
      <c r="AT102" s="199" t="s">
        <v>153</v>
      </c>
      <c r="AU102" s="199" t="s">
        <v>82</v>
      </c>
      <c r="AV102" s="13" t="s">
        <v>80</v>
      </c>
      <c r="AW102" s="13" t="s">
        <v>33</v>
      </c>
      <c r="AX102" s="13" t="s">
        <v>72</v>
      </c>
      <c r="AY102" s="199" t="s">
        <v>142</v>
      </c>
    </row>
    <row r="103" spans="1:65" s="13" customFormat="1" ht="10.199999999999999">
      <c r="B103" s="191"/>
      <c r="C103" s="192"/>
      <c r="D103" s="187" t="s">
        <v>153</v>
      </c>
      <c r="E103" s="193" t="s">
        <v>26</v>
      </c>
      <c r="F103" s="194" t="s">
        <v>882</v>
      </c>
      <c r="G103" s="192"/>
      <c r="H103" s="193" t="s">
        <v>26</v>
      </c>
      <c r="I103" s="192"/>
      <c r="J103" s="192"/>
      <c r="K103" s="192"/>
      <c r="L103" s="195"/>
      <c r="M103" s="196"/>
      <c r="N103" s="197"/>
      <c r="O103" s="197"/>
      <c r="P103" s="197"/>
      <c r="Q103" s="197"/>
      <c r="R103" s="197"/>
      <c r="S103" s="197"/>
      <c r="T103" s="198"/>
      <c r="AT103" s="199" t="s">
        <v>153</v>
      </c>
      <c r="AU103" s="199" t="s">
        <v>82</v>
      </c>
      <c r="AV103" s="13" t="s">
        <v>80</v>
      </c>
      <c r="AW103" s="13" t="s">
        <v>33</v>
      </c>
      <c r="AX103" s="13" t="s">
        <v>72</v>
      </c>
      <c r="AY103" s="199" t="s">
        <v>142</v>
      </c>
    </row>
    <row r="104" spans="1:65" s="14" customFormat="1" ht="10.199999999999999">
      <c r="B104" s="200"/>
      <c r="C104" s="201"/>
      <c r="D104" s="187" t="s">
        <v>153</v>
      </c>
      <c r="E104" s="202" t="s">
        <v>26</v>
      </c>
      <c r="F104" s="203" t="s">
        <v>318</v>
      </c>
      <c r="G104" s="201"/>
      <c r="H104" s="204">
        <v>23</v>
      </c>
      <c r="I104" s="201"/>
      <c r="J104" s="201"/>
      <c r="K104" s="201"/>
      <c r="L104" s="205"/>
      <c r="M104" s="206"/>
      <c r="N104" s="207"/>
      <c r="O104" s="207"/>
      <c r="P104" s="207"/>
      <c r="Q104" s="207"/>
      <c r="R104" s="207"/>
      <c r="S104" s="207"/>
      <c r="T104" s="208"/>
      <c r="AT104" s="209" t="s">
        <v>153</v>
      </c>
      <c r="AU104" s="209" t="s">
        <v>82</v>
      </c>
      <c r="AV104" s="14" t="s">
        <v>82</v>
      </c>
      <c r="AW104" s="14" t="s">
        <v>33</v>
      </c>
      <c r="AX104" s="14" t="s">
        <v>72</v>
      </c>
      <c r="AY104" s="209" t="s">
        <v>142</v>
      </c>
    </row>
    <row r="105" spans="1:65" s="13" customFormat="1" ht="10.199999999999999">
      <c r="B105" s="191"/>
      <c r="C105" s="192"/>
      <c r="D105" s="187" t="s">
        <v>153</v>
      </c>
      <c r="E105" s="193" t="s">
        <v>26</v>
      </c>
      <c r="F105" s="194" t="s">
        <v>883</v>
      </c>
      <c r="G105" s="192"/>
      <c r="H105" s="193" t="s">
        <v>26</v>
      </c>
      <c r="I105" s="192"/>
      <c r="J105" s="192"/>
      <c r="K105" s="192"/>
      <c r="L105" s="195"/>
      <c r="M105" s="196"/>
      <c r="N105" s="197"/>
      <c r="O105" s="197"/>
      <c r="P105" s="197"/>
      <c r="Q105" s="197"/>
      <c r="R105" s="197"/>
      <c r="S105" s="197"/>
      <c r="T105" s="198"/>
      <c r="AT105" s="199" t="s">
        <v>153</v>
      </c>
      <c r="AU105" s="199" t="s">
        <v>82</v>
      </c>
      <c r="AV105" s="13" t="s">
        <v>80</v>
      </c>
      <c r="AW105" s="13" t="s">
        <v>33</v>
      </c>
      <c r="AX105" s="13" t="s">
        <v>72</v>
      </c>
      <c r="AY105" s="199" t="s">
        <v>142</v>
      </c>
    </row>
    <row r="106" spans="1:65" s="14" customFormat="1" ht="10.199999999999999">
      <c r="B106" s="200"/>
      <c r="C106" s="201"/>
      <c r="D106" s="187" t="s">
        <v>153</v>
      </c>
      <c r="E106" s="202" t="s">
        <v>26</v>
      </c>
      <c r="F106" s="203" t="s">
        <v>884</v>
      </c>
      <c r="G106" s="201"/>
      <c r="H106" s="204">
        <v>77</v>
      </c>
      <c r="I106" s="201"/>
      <c r="J106" s="201"/>
      <c r="K106" s="201"/>
      <c r="L106" s="205"/>
      <c r="M106" s="206"/>
      <c r="N106" s="207"/>
      <c r="O106" s="207"/>
      <c r="P106" s="207"/>
      <c r="Q106" s="207"/>
      <c r="R106" s="207"/>
      <c r="S106" s="207"/>
      <c r="T106" s="208"/>
      <c r="AT106" s="209" t="s">
        <v>153</v>
      </c>
      <c r="AU106" s="209" t="s">
        <v>82</v>
      </c>
      <c r="AV106" s="14" t="s">
        <v>82</v>
      </c>
      <c r="AW106" s="14" t="s">
        <v>33</v>
      </c>
      <c r="AX106" s="14" t="s">
        <v>72</v>
      </c>
      <c r="AY106" s="209" t="s">
        <v>142</v>
      </c>
    </row>
    <row r="107" spans="1:65" s="15" customFormat="1" ht="10.199999999999999">
      <c r="B107" s="210"/>
      <c r="C107" s="211"/>
      <c r="D107" s="187" t="s">
        <v>153</v>
      </c>
      <c r="E107" s="212" t="s">
        <v>26</v>
      </c>
      <c r="F107" s="213" t="s">
        <v>177</v>
      </c>
      <c r="G107" s="211"/>
      <c r="H107" s="214">
        <v>100</v>
      </c>
      <c r="I107" s="211"/>
      <c r="J107" s="211"/>
      <c r="K107" s="211"/>
      <c r="L107" s="215"/>
      <c r="M107" s="216"/>
      <c r="N107" s="217"/>
      <c r="O107" s="217"/>
      <c r="P107" s="217"/>
      <c r="Q107" s="217"/>
      <c r="R107" s="217"/>
      <c r="S107" s="217"/>
      <c r="T107" s="218"/>
      <c r="AT107" s="219" t="s">
        <v>153</v>
      </c>
      <c r="AU107" s="219" t="s">
        <v>82</v>
      </c>
      <c r="AV107" s="15" t="s">
        <v>149</v>
      </c>
      <c r="AW107" s="15" t="s">
        <v>33</v>
      </c>
      <c r="AX107" s="15" t="s">
        <v>80</v>
      </c>
      <c r="AY107" s="219" t="s">
        <v>142</v>
      </c>
    </row>
    <row r="108" spans="1:65" s="2" customFormat="1" ht="16.5" customHeight="1">
      <c r="A108" s="31"/>
      <c r="B108" s="32"/>
      <c r="C108" s="175" t="s">
        <v>149</v>
      </c>
      <c r="D108" s="175" t="s">
        <v>144</v>
      </c>
      <c r="E108" s="176" t="s">
        <v>885</v>
      </c>
      <c r="F108" s="177" t="s">
        <v>886</v>
      </c>
      <c r="G108" s="178" t="s">
        <v>436</v>
      </c>
      <c r="H108" s="179">
        <v>45</v>
      </c>
      <c r="I108" s="180">
        <v>117</v>
      </c>
      <c r="J108" s="180">
        <f>ROUND(I108*H108,2)</f>
        <v>5265</v>
      </c>
      <c r="K108" s="177" t="s">
        <v>148</v>
      </c>
      <c r="L108" s="36"/>
      <c r="M108" s="181" t="s">
        <v>26</v>
      </c>
      <c r="N108" s="182" t="s">
        <v>45</v>
      </c>
      <c r="O108" s="183">
        <v>0.39600000000000002</v>
      </c>
      <c r="P108" s="183">
        <f>O108*H108</f>
        <v>17.82</v>
      </c>
      <c r="Q108" s="183">
        <v>0</v>
      </c>
      <c r="R108" s="183">
        <f>Q108*H108</f>
        <v>0</v>
      </c>
      <c r="S108" s="183">
        <v>0</v>
      </c>
      <c r="T108" s="184">
        <f>S108*H108</f>
        <v>0</v>
      </c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  <c r="AR108" s="185" t="s">
        <v>149</v>
      </c>
      <c r="AT108" s="185" t="s">
        <v>144</v>
      </c>
      <c r="AU108" s="185" t="s">
        <v>82</v>
      </c>
      <c r="AY108" s="17" t="s">
        <v>142</v>
      </c>
      <c r="BE108" s="186">
        <f>IF(N108="základní",J108,0)</f>
        <v>0</v>
      </c>
      <c r="BF108" s="186">
        <f>IF(N108="snížená",J108,0)</f>
        <v>0</v>
      </c>
      <c r="BG108" s="186">
        <f>IF(N108="zákl. přenesená",J108,0)</f>
        <v>5265</v>
      </c>
      <c r="BH108" s="186">
        <f>IF(N108="sníž. přenesená",J108,0)</f>
        <v>0</v>
      </c>
      <c r="BI108" s="186">
        <f>IF(N108="nulová",J108,0)</f>
        <v>0</v>
      </c>
      <c r="BJ108" s="17" t="s">
        <v>149</v>
      </c>
      <c r="BK108" s="186">
        <f>ROUND(I108*H108,2)</f>
        <v>5265</v>
      </c>
      <c r="BL108" s="17" t="s">
        <v>149</v>
      </c>
      <c r="BM108" s="185" t="s">
        <v>887</v>
      </c>
    </row>
    <row r="109" spans="1:65" s="2" customFormat="1" ht="19.2">
      <c r="A109" s="31"/>
      <c r="B109" s="32"/>
      <c r="C109" s="33"/>
      <c r="D109" s="187" t="s">
        <v>151</v>
      </c>
      <c r="E109" s="33"/>
      <c r="F109" s="188" t="s">
        <v>888</v>
      </c>
      <c r="G109" s="33"/>
      <c r="H109" s="33"/>
      <c r="I109" s="33"/>
      <c r="J109" s="33"/>
      <c r="K109" s="33"/>
      <c r="L109" s="36"/>
      <c r="M109" s="189"/>
      <c r="N109" s="190"/>
      <c r="O109" s="62"/>
      <c r="P109" s="62"/>
      <c r="Q109" s="62"/>
      <c r="R109" s="62"/>
      <c r="S109" s="62"/>
      <c r="T109" s="63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  <c r="AT109" s="17" t="s">
        <v>151</v>
      </c>
      <c r="AU109" s="17" t="s">
        <v>82</v>
      </c>
    </row>
    <row r="110" spans="1:65" s="13" customFormat="1" ht="10.199999999999999">
      <c r="B110" s="191"/>
      <c r="C110" s="192"/>
      <c r="D110" s="187" t="s">
        <v>153</v>
      </c>
      <c r="E110" s="193" t="s">
        <v>26</v>
      </c>
      <c r="F110" s="194" t="s">
        <v>889</v>
      </c>
      <c r="G110" s="192"/>
      <c r="H110" s="193" t="s">
        <v>26</v>
      </c>
      <c r="I110" s="192"/>
      <c r="J110" s="192"/>
      <c r="K110" s="192"/>
      <c r="L110" s="195"/>
      <c r="M110" s="196"/>
      <c r="N110" s="197"/>
      <c r="O110" s="197"/>
      <c r="P110" s="197"/>
      <c r="Q110" s="197"/>
      <c r="R110" s="197"/>
      <c r="S110" s="197"/>
      <c r="T110" s="198"/>
      <c r="AT110" s="199" t="s">
        <v>153</v>
      </c>
      <c r="AU110" s="199" t="s">
        <v>82</v>
      </c>
      <c r="AV110" s="13" t="s">
        <v>80</v>
      </c>
      <c r="AW110" s="13" t="s">
        <v>33</v>
      </c>
      <c r="AX110" s="13" t="s">
        <v>72</v>
      </c>
      <c r="AY110" s="199" t="s">
        <v>142</v>
      </c>
    </row>
    <row r="111" spans="1:65" s="14" customFormat="1" ht="10.199999999999999">
      <c r="B111" s="200"/>
      <c r="C111" s="201"/>
      <c r="D111" s="187" t="s">
        <v>153</v>
      </c>
      <c r="E111" s="202" t="s">
        <v>26</v>
      </c>
      <c r="F111" s="203" t="s">
        <v>659</v>
      </c>
      <c r="G111" s="201"/>
      <c r="H111" s="204">
        <v>45</v>
      </c>
      <c r="I111" s="201"/>
      <c r="J111" s="201"/>
      <c r="K111" s="201"/>
      <c r="L111" s="205"/>
      <c r="M111" s="206"/>
      <c r="N111" s="207"/>
      <c r="O111" s="207"/>
      <c r="P111" s="207"/>
      <c r="Q111" s="207"/>
      <c r="R111" s="207"/>
      <c r="S111" s="207"/>
      <c r="T111" s="208"/>
      <c r="AT111" s="209" t="s">
        <v>153</v>
      </c>
      <c r="AU111" s="209" t="s">
        <v>82</v>
      </c>
      <c r="AV111" s="14" t="s">
        <v>82</v>
      </c>
      <c r="AW111" s="14" t="s">
        <v>33</v>
      </c>
      <c r="AX111" s="14" t="s">
        <v>80</v>
      </c>
      <c r="AY111" s="209" t="s">
        <v>142</v>
      </c>
    </row>
    <row r="112" spans="1:65" s="2" customFormat="1" ht="16.5" customHeight="1">
      <c r="A112" s="31"/>
      <c r="B112" s="32"/>
      <c r="C112" s="220" t="s">
        <v>178</v>
      </c>
      <c r="D112" s="220" t="s">
        <v>285</v>
      </c>
      <c r="E112" s="221" t="s">
        <v>890</v>
      </c>
      <c r="F112" s="222" t="s">
        <v>891</v>
      </c>
      <c r="G112" s="223" t="s">
        <v>436</v>
      </c>
      <c r="H112" s="224">
        <v>45</v>
      </c>
      <c r="I112" s="225">
        <v>2000</v>
      </c>
      <c r="J112" s="225">
        <f>ROUND(I112*H112,2)</f>
        <v>90000</v>
      </c>
      <c r="K112" s="222" t="s">
        <v>26</v>
      </c>
      <c r="L112" s="226"/>
      <c r="M112" s="227" t="s">
        <v>26</v>
      </c>
      <c r="N112" s="228" t="s">
        <v>45</v>
      </c>
      <c r="O112" s="183">
        <v>0</v>
      </c>
      <c r="P112" s="183">
        <f>O112*H112</f>
        <v>0</v>
      </c>
      <c r="Q112" s="183">
        <v>2.7E-2</v>
      </c>
      <c r="R112" s="183">
        <f>Q112*H112</f>
        <v>1.2150000000000001</v>
      </c>
      <c r="S112" s="183">
        <v>0</v>
      </c>
      <c r="T112" s="184">
        <f>S112*H112</f>
        <v>0</v>
      </c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  <c r="AR112" s="185" t="s">
        <v>206</v>
      </c>
      <c r="AT112" s="185" t="s">
        <v>285</v>
      </c>
      <c r="AU112" s="185" t="s">
        <v>82</v>
      </c>
      <c r="AY112" s="17" t="s">
        <v>142</v>
      </c>
      <c r="BE112" s="186">
        <f>IF(N112="základní",J112,0)</f>
        <v>0</v>
      </c>
      <c r="BF112" s="186">
        <f>IF(N112="snížená",J112,0)</f>
        <v>0</v>
      </c>
      <c r="BG112" s="186">
        <f>IF(N112="zákl. přenesená",J112,0)</f>
        <v>90000</v>
      </c>
      <c r="BH112" s="186">
        <f>IF(N112="sníž. přenesená",J112,0)</f>
        <v>0</v>
      </c>
      <c r="BI112" s="186">
        <f>IF(N112="nulová",J112,0)</f>
        <v>0</v>
      </c>
      <c r="BJ112" s="17" t="s">
        <v>149</v>
      </c>
      <c r="BK112" s="186">
        <f>ROUND(I112*H112,2)</f>
        <v>90000</v>
      </c>
      <c r="BL112" s="17" t="s">
        <v>149</v>
      </c>
      <c r="BM112" s="185" t="s">
        <v>892</v>
      </c>
    </row>
    <row r="113" spans="1:65" s="2" customFormat="1" ht="10.199999999999999">
      <c r="A113" s="31"/>
      <c r="B113" s="32"/>
      <c r="C113" s="33"/>
      <c r="D113" s="187" t="s">
        <v>151</v>
      </c>
      <c r="E113" s="33"/>
      <c r="F113" s="188" t="s">
        <v>891</v>
      </c>
      <c r="G113" s="33"/>
      <c r="H113" s="33"/>
      <c r="I113" s="33"/>
      <c r="J113" s="33"/>
      <c r="K113" s="33"/>
      <c r="L113" s="36"/>
      <c r="M113" s="189"/>
      <c r="N113" s="190"/>
      <c r="O113" s="62"/>
      <c r="P113" s="62"/>
      <c r="Q113" s="62"/>
      <c r="R113" s="62"/>
      <c r="S113" s="62"/>
      <c r="T113" s="63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  <c r="AT113" s="17" t="s">
        <v>151</v>
      </c>
      <c r="AU113" s="17" t="s">
        <v>82</v>
      </c>
    </row>
    <row r="114" spans="1:65" s="13" customFormat="1" ht="10.199999999999999">
      <c r="B114" s="191"/>
      <c r="C114" s="192"/>
      <c r="D114" s="187" t="s">
        <v>153</v>
      </c>
      <c r="E114" s="193" t="s">
        <v>26</v>
      </c>
      <c r="F114" s="194" t="s">
        <v>893</v>
      </c>
      <c r="G114" s="192"/>
      <c r="H114" s="193" t="s">
        <v>26</v>
      </c>
      <c r="I114" s="192"/>
      <c r="J114" s="192"/>
      <c r="K114" s="192"/>
      <c r="L114" s="195"/>
      <c r="M114" s="196"/>
      <c r="N114" s="197"/>
      <c r="O114" s="197"/>
      <c r="P114" s="197"/>
      <c r="Q114" s="197"/>
      <c r="R114" s="197"/>
      <c r="S114" s="197"/>
      <c r="T114" s="198"/>
      <c r="AT114" s="199" t="s">
        <v>153</v>
      </c>
      <c r="AU114" s="199" t="s">
        <v>82</v>
      </c>
      <c r="AV114" s="13" t="s">
        <v>80</v>
      </c>
      <c r="AW114" s="13" t="s">
        <v>33</v>
      </c>
      <c r="AX114" s="13" t="s">
        <v>72</v>
      </c>
      <c r="AY114" s="199" t="s">
        <v>142</v>
      </c>
    </row>
    <row r="115" spans="1:65" s="14" customFormat="1" ht="10.199999999999999">
      <c r="B115" s="200"/>
      <c r="C115" s="201"/>
      <c r="D115" s="187" t="s">
        <v>153</v>
      </c>
      <c r="E115" s="202" t="s">
        <v>26</v>
      </c>
      <c r="F115" s="203" t="s">
        <v>659</v>
      </c>
      <c r="G115" s="201"/>
      <c r="H115" s="204">
        <v>45</v>
      </c>
      <c r="I115" s="201"/>
      <c r="J115" s="201"/>
      <c r="K115" s="201"/>
      <c r="L115" s="205"/>
      <c r="M115" s="206"/>
      <c r="N115" s="207"/>
      <c r="O115" s="207"/>
      <c r="P115" s="207"/>
      <c r="Q115" s="207"/>
      <c r="R115" s="207"/>
      <c r="S115" s="207"/>
      <c r="T115" s="208"/>
      <c r="AT115" s="209" t="s">
        <v>153</v>
      </c>
      <c r="AU115" s="209" t="s">
        <v>82</v>
      </c>
      <c r="AV115" s="14" t="s">
        <v>82</v>
      </c>
      <c r="AW115" s="14" t="s">
        <v>33</v>
      </c>
      <c r="AX115" s="14" t="s">
        <v>80</v>
      </c>
      <c r="AY115" s="209" t="s">
        <v>142</v>
      </c>
    </row>
    <row r="116" spans="1:65" s="2" customFormat="1" ht="16.5" customHeight="1">
      <c r="A116" s="31"/>
      <c r="B116" s="32"/>
      <c r="C116" s="220" t="s">
        <v>191</v>
      </c>
      <c r="D116" s="220" t="s">
        <v>285</v>
      </c>
      <c r="E116" s="221" t="s">
        <v>894</v>
      </c>
      <c r="F116" s="222" t="s">
        <v>895</v>
      </c>
      <c r="G116" s="223" t="s">
        <v>436</v>
      </c>
      <c r="H116" s="224">
        <v>23</v>
      </c>
      <c r="I116" s="225">
        <v>80</v>
      </c>
      <c r="J116" s="225">
        <f>ROUND(I116*H116,2)</f>
        <v>1840</v>
      </c>
      <c r="K116" s="222" t="s">
        <v>26</v>
      </c>
      <c r="L116" s="226"/>
      <c r="M116" s="227" t="s">
        <v>26</v>
      </c>
      <c r="N116" s="228" t="s">
        <v>45</v>
      </c>
      <c r="O116" s="183">
        <v>0</v>
      </c>
      <c r="P116" s="183">
        <f>O116*H116</f>
        <v>0</v>
      </c>
      <c r="Q116" s="183">
        <v>2.7E-2</v>
      </c>
      <c r="R116" s="183">
        <f>Q116*H116</f>
        <v>0.621</v>
      </c>
      <c r="S116" s="183">
        <v>0</v>
      </c>
      <c r="T116" s="184">
        <f>S116*H116</f>
        <v>0</v>
      </c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  <c r="AR116" s="185" t="s">
        <v>206</v>
      </c>
      <c r="AT116" s="185" t="s">
        <v>285</v>
      </c>
      <c r="AU116" s="185" t="s">
        <v>82</v>
      </c>
      <c r="AY116" s="17" t="s">
        <v>142</v>
      </c>
      <c r="BE116" s="186">
        <f>IF(N116="základní",J116,0)</f>
        <v>0</v>
      </c>
      <c r="BF116" s="186">
        <f>IF(N116="snížená",J116,0)</f>
        <v>0</v>
      </c>
      <c r="BG116" s="186">
        <f>IF(N116="zákl. přenesená",J116,0)</f>
        <v>1840</v>
      </c>
      <c r="BH116" s="186">
        <f>IF(N116="sníž. přenesená",J116,0)</f>
        <v>0</v>
      </c>
      <c r="BI116" s="186">
        <f>IF(N116="nulová",J116,0)</f>
        <v>0</v>
      </c>
      <c r="BJ116" s="17" t="s">
        <v>149</v>
      </c>
      <c r="BK116" s="186">
        <f>ROUND(I116*H116,2)</f>
        <v>1840</v>
      </c>
      <c r="BL116" s="17" t="s">
        <v>149</v>
      </c>
      <c r="BM116" s="185" t="s">
        <v>896</v>
      </c>
    </row>
    <row r="117" spans="1:65" s="2" customFormat="1" ht="10.199999999999999">
      <c r="A117" s="31"/>
      <c r="B117" s="32"/>
      <c r="C117" s="33"/>
      <c r="D117" s="187" t="s">
        <v>151</v>
      </c>
      <c r="E117" s="33"/>
      <c r="F117" s="188" t="s">
        <v>895</v>
      </c>
      <c r="G117" s="33"/>
      <c r="H117" s="33"/>
      <c r="I117" s="33"/>
      <c r="J117" s="33"/>
      <c r="K117" s="33"/>
      <c r="L117" s="36"/>
      <c r="M117" s="189"/>
      <c r="N117" s="190"/>
      <c r="O117" s="62"/>
      <c r="P117" s="62"/>
      <c r="Q117" s="62"/>
      <c r="R117" s="62"/>
      <c r="S117" s="62"/>
      <c r="T117" s="63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  <c r="AT117" s="17" t="s">
        <v>151</v>
      </c>
      <c r="AU117" s="17" t="s">
        <v>82</v>
      </c>
    </row>
    <row r="118" spans="1:65" s="13" customFormat="1" ht="10.199999999999999">
      <c r="B118" s="191"/>
      <c r="C118" s="192"/>
      <c r="D118" s="187" t="s">
        <v>153</v>
      </c>
      <c r="E118" s="193" t="s">
        <v>26</v>
      </c>
      <c r="F118" s="194" t="s">
        <v>897</v>
      </c>
      <c r="G118" s="192"/>
      <c r="H118" s="193" t="s">
        <v>26</v>
      </c>
      <c r="I118" s="192"/>
      <c r="J118" s="192"/>
      <c r="K118" s="192"/>
      <c r="L118" s="195"/>
      <c r="M118" s="196"/>
      <c r="N118" s="197"/>
      <c r="O118" s="197"/>
      <c r="P118" s="197"/>
      <c r="Q118" s="197"/>
      <c r="R118" s="197"/>
      <c r="S118" s="197"/>
      <c r="T118" s="198"/>
      <c r="AT118" s="199" t="s">
        <v>153</v>
      </c>
      <c r="AU118" s="199" t="s">
        <v>82</v>
      </c>
      <c r="AV118" s="13" t="s">
        <v>80</v>
      </c>
      <c r="AW118" s="13" t="s">
        <v>33</v>
      </c>
      <c r="AX118" s="13" t="s">
        <v>72</v>
      </c>
      <c r="AY118" s="199" t="s">
        <v>142</v>
      </c>
    </row>
    <row r="119" spans="1:65" s="14" customFormat="1" ht="10.199999999999999">
      <c r="B119" s="200"/>
      <c r="C119" s="201"/>
      <c r="D119" s="187" t="s">
        <v>153</v>
      </c>
      <c r="E119" s="202" t="s">
        <v>26</v>
      </c>
      <c r="F119" s="203" t="s">
        <v>318</v>
      </c>
      <c r="G119" s="201"/>
      <c r="H119" s="204">
        <v>23</v>
      </c>
      <c r="I119" s="201"/>
      <c r="J119" s="201"/>
      <c r="K119" s="201"/>
      <c r="L119" s="205"/>
      <c r="M119" s="206"/>
      <c r="N119" s="207"/>
      <c r="O119" s="207"/>
      <c r="P119" s="207"/>
      <c r="Q119" s="207"/>
      <c r="R119" s="207"/>
      <c r="S119" s="207"/>
      <c r="T119" s="208"/>
      <c r="AT119" s="209" t="s">
        <v>153</v>
      </c>
      <c r="AU119" s="209" t="s">
        <v>82</v>
      </c>
      <c r="AV119" s="14" t="s">
        <v>82</v>
      </c>
      <c r="AW119" s="14" t="s">
        <v>33</v>
      </c>
      <c r="AX119" s="14" t="s">
        <v>80</v>
      </c>
      <c r="AY119" s="209" t="s">
        <v>142</v>
      </c>
    </row>
    <row r="120" spans="1:65" s="2" customFormat="1" ht="16.5" customHeight="1">
      <c r="A120" s="31"/>
      <c r="B120" s="32"/>
      <c r="C120" s="220" t="s">
        <v>197</v>
      </c>
      <c r="D120" s="220" t="s">
        <v>285</v>
      </c>
      <c r="E120" s="221" t="s">
        <v>898</v>
      </c>
      <c r="F120" s="222" t="s">
        <v>899</v>
      </c>
      <c r="G120" s="223" t="s">
        <v>436</v>
      </c>
      <c r="H120" s="224">
        <v>77</v>
      </c>
      <c r="I120" s="225">
        <v>60</v>
      </c>
      <c r="J120" s="225">
        <f>ROUND(I120*H120,2)</f>
        <v>4620</v>
      </c>
      <c r="K120" s="222" t="s">
        <v>26</v>
      </c>
      <c r="L120" s="226"/>
      <c r="M120" s="227" t="s">
        <v>26</v>
      </c>
      <c r="N120" s="228" t="s">
        <v>45</v>
      </c>
      <c r="O120" s="183">
        <v>0</v>
      </c>
      <c r="P120" s="183">
        <f>O120*H120</f>
        <v>0</v>
      </c>
      <c r="Q120" s="183">
        <v>2.7E-2</v>
      </c>
      <c r="R120" s="183">
        <f>Q120*H120</f>
        <v>2.0790000000000002</v>
      </c>
      <c r="S120" s="183">
        <v>0</v>
      </c>
      <c r="T120" s="184">
        <f>S120*H120</f>
        <v>0</v>
      </c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R120" s="185" t="s">
        <v>206</v>
      </c>
      <c r="AT120" s="185" t="s">
        <v>285</v>
      </c>
      <c r="AU120" s="185" t="s">
        <v>82</v>
      </c>
      <c r="AY120" s="17" t="s">
        <v>142</v>
      </c>
      <c r="BE120" s="186">
        <f>IF(N120="základní",J120,0)</f>
        <v>0</v>
      </c>
      <c r="BF120" s="186">
        <f>IF(N120="snížená",J120,0)</f>
        <v>0</v>
      </c>
      <c r="BG120" s="186">
        <f>IF(N120="zákl. přenesená",J120,0)</f>
        <v>4620</v>
      </c>
      <c r="BH120" s="186">
        <f>IF(N120="sníž. přenesená",J120,0)</f>
        <v>0</v>
      </c>
      <c r="BI120" s="186">
        <f>IF(N120="nulová",J120,0)</f>
        <v>0</v>
      </c>
      <c r="BJ120" s="17" t="s">
        <v>149</v>
      </c>
      <c r="BK120" s="186">
        <f>ROUND(I120*H120,2)</f>
        <v>4620</v>
      </c>
      <c r="BL120" s="17" t="s">
        <v>149</v>
      </c>
      <c r="BM120" s="185" t="s">
        <v>900</v>
      </c>
    </row>
    <row r="121" spans="1:65" s="2" customFormat="1" ht="10.199999999999999">
      <c r="A121" s="31"/>
      <c r="B121" s="32"/>
      <c r="C121" s="33"/>
      <c r="D121" s="187" t="s">
        <v>151</v>
      </c>
      <c r="E121" s="33"/>
      <c r="F121" s="188" t="s">
        <v>899</v>
      </c>
      <c r="G121" s="33"/>
      <c r="H121" s="33"/>
      <c r="I121" s="33"/>
      <c r="J121" s="33"/>
      <c r="K121" s="33"/>
      <c r="L121" s="36"/>
      <c r="M121" s="189"/>
      <c r="N121" s="190"/>
      <c r="O121" s="62"/>
      <c r="P121" s="62"/>
      <c r="Q121" s="62"/>
      <c r="R121" s="62"/>
      <c r="S121" s="62"/>
      <c r="T121" s="63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T121" s="17" t="s">
        <v>151</v>
      </c>
      <c r="AU121" s="17" t="s">
        <v>82</v>
      </c>
    </row>
    <row r="122" spans="1:65" s="13" customFormat="1" ht="10.199999999999999">
      <c r="B122" s="191"/>
      <c r="C122" s="192"/>
      <c r="D122" s="187" t="s">
        <v>153</v>
      </c>
      <c r="E122" s="193" t="s">
        <v>26</v>
      </c>
      <c r="F122" s="194" t="s">
        <v>901</v>
      </c>
      <c r="G122" s="192"/>
      <c r="H122" s="193" t="s">
        <v>26</v>
      </c>
      <c r="I122" s="192"/>
      <c r="J122" s="192"/>
      <c r="K122" s="192"/>
      <c r="L122" s="195"/>
      <c r="M122" s="196"/>
      <c r="N122" s="197"/>
      <c r="O122" s="197"/>
      <c r="P122" s="197"/>
      <c r="Q122" s="197"/>
      <c r="R122" s="197"/>
      <c r="S122" s="197"/>
      <c r="T122" s="198"/>
      <c r="AT122" s="199" t="s">
        <v>153</v>
      </c>
      <c r="AU122" s="199" t="s">
        <v>82</v>
      </c>
      <c r="AV122" s="13" t="s">
        <v>80</v>
      </c>
      <c r="AW122" s="13" t="s">
        <v>33</v>
      </c>
      <c r="AX122" s="13" t="s">
        <v>72</v>
      </c>
      <c r="AY122" s="199" t="s">
        <v>142</v>
      </c>
    </row>
    <row r="123" spans="1:65" s="14" customFormat="1" ht="10.199999999999999">
      <c r="B123" s="200"/>
      <c r="C123" s="201"/>
      <c r="D123" s="187" t="s">
        <v>153</v>
      </c>
      <c r="E123" s="202" t="s">
        <v>26</v>
      </c>
      <c r="F123" s="203" t="s">
        <v>884</v>
      </c>
      <c r="G123" s="201"/>
      <c r="H123" s="204">
        <v>77</v>
      </c>
      <c r="I123" s="201"/>
      <c r="J123" s="201"/>
      <c r="K123" s="201"/>
      <c r="L123" s="205"/>
      <c r="M123" s="206"/>
      <c r="N123" s="207"/>
      <c r="O123" s="207"/>
      <c r="P123" s="207"/>
      <c r="Q123" s="207"/>
      <c r="R123" s="207"/>
      <c r="S123" s="207"/>
      <c r="T123" s="208"/>
      <c r="AT123" s="209" t="s">
        <v>153</v>
      </c>
      <c r="AU123" s="209" t="s">
        <v>82</v>
      </c>
      <c r="AV123" s="14" t="s">
        <v>82</v>
      </c>
      <c r="AW123" s="14" t="s">
        <v>33</v>
      </c>
      <c r="AX123" s="14" t="s">
        <v>80</v>
      </c>
      <c r="AY123" s="209" t="s">
        <v>142</v>
      </c>
    </row>
    <row r="124" spans="1:65" s="2" customFormat="1" ht="16.5" customHeight="1">
      <c r="A124" s="31"/>
      <c r="B124" s="32"/>
      <c r="C124" s="175" t="s">
        <v>206</v>
      </c>
      <c r="D124" s="175" t="s">
        <v>144</v>
      </c>
      <c r="E124" s="176" t="s">
        <v>902</v>
      </c>
      <c r="F124" s="177" t="s">
        <v>903</v>
      </c>
      <c r="G124" s="178" t="s">
        <v>436</v>
      </c>
      <c r="H124" s="179">
        <v>20</v>
      </c>
      <c r="I124" s="180">
        <v>50.4</v>
      </c>
      <c r="J124" s="180">
        <f>ROUND(I124*H124,2)</f>
        <v>1008</v>
      </c>
      <c r="K124" s="177" t="s">
        <v>26</v>
      </c>
      <c r="L124" s="36"/>
      <c r="M124" s="181" t="s">
        <v>26</v>
      </c>
      <c r="N124" s="182" t="s">
        <v>45</v>
      </c>
      <c r="O124" s="183">
        <v>0.14099999999999999</v>
      </c>
      <c r="P124" s="183">
        <f>O124*H124</f>
        <v>2.82</v>
      </c>
      <c r="Q124" s="183">
        <v>5.0000000000000002E-5</v>
      </c>
      <c r="R124" s="183">
        <f>Q124*H124</f>
        <v>1E-3</v>
      </c>
      <c r="S124" s="183">
        <v>0</v>
      </c>
      <c r="T124" s="184">
        <f>S124*H124</f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85" t="s">
        <v>149</v>
      </c>
      <c r="AT124" s="185" t="s">
        <v>144</v>
      </c>
      <c r="AU124" s="185" t="s">
        <v>82</v>
      </c>
      <c r="AY124" s="17" t="s">
        <v>142</v>
      </c>
      <c r="BE124" s="186">
        <f>IF(N124="základní",J124,0)</f>
        <v>0</v>
      </c>
      <c r="BF124" s="186">
        <f>IF(N124="snížená",J124,0)</f>
        <v>0</v>
      </c>
      <c r="BG124" s="186">
        <f>IF(N124="zákl. přenesená",J124,0)</f>
        <v>1008</v>
      </c>
      <c r="BH124" s="186">
        <f>IF(N124="sníž. přenesená",J124,0)</f>
        <v>0</v>
      </c>
      <c r="BI124" s="186">
        <f>IF(N124="nulová",J124,0)</f>
        <v>0</v>
      </c>
      <c r="BJ124" s="17" t="s">
        <v>149</v>
      </c>
      <c r="BK124" s="186">
        <f>ROUND(I124*H124,2)</f>
        <v>1008</v>
      </c>
      <c r="BL124" s="17" t="s">
        <v>149</v>
      </c>
      <c r="BM124" s="185" t="s">
        <v>904</v>
      </c>
    </row>
    <row r="125" spans="1:65" s="2" customFormat="1" ht="10.199999999999999">
      <c r="A125" s="31"/>
      <c r="B125" s="32"/>
      <c r="C125" s="33"/>
      <c r="D125" s="187" t="s">
        <v>151</v>
      </c>
      <c r="E125" s="33"/>
      <c r="F125" s="188" t="s">
        <v>903</v>
      </c>
      <c r="G125" s="33"/>
      <c r="H125" s="33"/>
      <c r="I125" s="33"/>
      <c r="J125" s="33"/>
      <c r="K125" s="33"/>
      <c r="L125" s="36"/>
      <c r="M125" s="189"/>
      <c r="N125" s="190"/>
      <c r="O125" s="62"/>
      <c r="P125" s="62"/>
      <c r="Q125" s="62"/>
      <c r="R125" s="62"/>
      <c r="S125" s="62"/>
      <c r="T125" s="63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T125" s="17" t="s">
        <v>151</v>
      </c>
      <c r="AU125" s="17" t="s">
        <v>82</v>
      </c>
    </row>
    <row r="126" spans="1:65" s="13" customFormat="1" ht="10.199999999999999">
      <c r="B126" s="191"/>
      <c r="C126" s="192"/>
      <c r="D126" s="187" t="s">
        <v>153</v>
      </c>
      <c r="E126" s="193" t="s">
        <v>26</v>
      </c>
      <c r="F126" s="194" t="s">
        <v>905</v>
      </c>
      <c r="G126" s="192"/>
      <c r="H126" s="193" t="s">
        <v>26</v>
      </c>
      <c r="I126" s="192"/>
      <c r="J126" s="192"/>
      <c r="K126" s="192"/>
      <c r="L126" s="195"/>
      <c r="M126" s="196"/>
      <c r="N126" s="197"/>
      <c r="O126" s="197"/>
      <c r="P126" s="197"/>
      <c r="Q126" s="197"/>
      <c r="R126" s="197"/>
      <c r="S126" s="197"/>
      <c r="T126" s="198"/>
      <c r="AT126" s="199" t="s">
        <v>153</v>
      </c>
      <c r="AU126" s="199" t="s">
        <v>82</v>
      </c>
      <c r="AV126" s="13" t="s">
        <v>80</v>
      </c>
      <c r="AW126" s="13" t="s">
        <v>33</v>
      </c>
      <c r="AX126" s="13" t="s">
        <v>72</v>
      </c>
      <c r="AY126" s="199" t="s">
        <v>142</v>
      </c>
    </row>
    <row r="127" spans="1:65" s="14" customFormat="1" ht="10.199999999999999">
      <c r="B127" s="200"/>
      <c r="C127" s="201"/>
      <c r="D127" s="187" t="s">
        <v>153</v>
      </c>
      <c r="E127" s="202" t="s">
        <v>26</v>
      </c>
      <c r="F127" s="203" t="s">
        <v>906</v>
      </c>
      <c r="G127" s="201"/>
      <c r="H127" s="204">
        <v>20</v>
      </c>
      <c r="I127" s="201"/>
      <c r="J127" s="201"/>
      <c r="K127" s="201"/>
      <c r="L127" s="205"/>
      <c r="M127" s="206"/>
      <c r="N127" s="207"/>
      <c r="O127" s="207"/>
      <c r="P127" s="207"/>
      <c r="Q127" s="207"/>
      <c r="R127" s="207"/>
      <c r="S127" s="207"/>
      <c r="T127" s="208"/>
      <c r="AT127" s="209" t="s">
        <v>153</v>
      </c>
      <c r="AU127" s="209" t="s">
        <v>82</v>
      </c>
      <c r="AV127" s="14" t="s">
        <v>82</v>
      </c>
      <c r="AW127" s="14" t="s">
        <v>33</v>
      </c>
      <c r="AX127" s="14" t="s">
        <v>80</v>
      </c>
      <c r="AY127" s="209" t="s">
        <v>142</v>
      </c>
    </row>
    <row r="128" spans="1:65" s="2" customFormat="1" ht="16.5" customHeight="1">
      <c r="A128" s="31"/>
      <c r="B128" s="32"/>
      <c r="C128" s="220" t="s">
        <v>212</v>
      </c>
      <c r="D128" s="220" t="s">
        <v>285</v>
      </c>
      <c r="E128" s="221" t="s">
        <v>907</v>
      </c>
      <c r="F128" s="222" t="s">
        <v>908</v>
      </c>
      <c r="G128" s="223" t="s">
        <v>436</v>
      </c>
      <c r="H128" s="224">
        <v>20</v>
      </c>
      <c r="I128" s="225">
        <v>65.2</v>
      </c>
      <c r="J128" s="225">
        <f>ROUND(I128*H128,2)</f>
        <v>1304</v>
      </c>
      <c r="K128" s="222" t="s">
        <v>148</v>
      </c>
      <c r="L128" s="226"/>
      <c r="M128" s="227" t="s">
        <v>26</v>
      </c>
      <c r="N128" s="228" t="s">
        <v>45</v>
      </c>
      <c r="O128" s="183">
        <v>0</v>
      </c>
      <c r="P128" s="183">
        <f>O128*H128</f>
        <v>0</v>
      </c>
      <c r="Q128" s="183">
        <v>3.5400000000000002E-3</v>
      </c>
      <c r="R128" s="183">
        <f>Q128*H128</f>
        <v>7.0800000000000002E-2</v>
      </c>
      <c r="S128" s="183">
        <v>0</v>
      </c>
      <c r="T128" s="184">
        <f>S128*H128</f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85" t="s">
        <v>206</v>
      </c>
      <c r="AT128" s="185" t="s">
        <v>285</v>
      </c>
      <c r="AU128" s="185" t="s">
        <v>82</v>
      </c>
      <c r="AY128" s="17" t="s">
        <v>142</v>
      </c>
      <c r="BE128" s="186">
        <f>IF(N128="základní",J128,0)</f>
        <v>0</v>
      </c>
      <c r="BF128" s="186">
        <f>IF(N128="snížená",J128,0)</f>
        <v>0</v>
      </c>
      <c r="BG128" s="186">
        <f>IF(N128="zákl. přenesená",J128,0)</f>
        <v>1304</v>
      </c>
      <c r="BH128" s="186">
        <f>IF(N128="sníž. přenesená",J128,0)</f>
        <v>0</v>
      </c>
      <c r="BI128" s="186">
        <f>IF(N128="nulová",J128,0)</f>
        <v>0</v>
      </c>
      <c r="BJ128" s="17" t="s">
        <v>149</v>
      </c>
      <c r="BK128" s="186">
        <f>ROUND(I128*H128,2)</f>
        <v>1304</v>
      </c>
      <c r="BL128" s="17" t="s">
        <v>149</v>
      </c>
      <c r="BM128" s="185" t="s">
        <v>909</v>
      </c>
    </row>
    <row r="129" spans="1:65" s="2" customFormat="1" ht="10.199999999999999">
      <c r="A129" s="31"/>
      <c r="B129" s="32"/>
      <c r="C129" s="33"/>
      <c r="D129" s="187" t="s">
        <v>151</v>
      </c>
      <c r="E129" s="33"/>
      <c r="F129" s="188" t="s">
        <v>908</v>
      </c>
      <c r="G129" s="33"/>
      <c r="H129" s="33"/>
      <c r="I129" s="33"/>
      <c r="J129" s="33"/>
      <c r="K129" s="33"/>
      <c r="L129" s="36"/>
      <c r="M129" s="189"/>
      <c r="N129" s="190"/>
      <c r="O129" s="62"/>
      <c r="P129" s="62"/>
      <c r="Q129" s="62"/>
      <c r="R129" s="62"/>
      <c r="S129" s="62"/>
      <c r="T129" s="63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T129" s="17" t="s">
        <v>151</v>
      </c>
      <c r="AU129" s="17" t="s">
        <v>82</v>
      </c>
    </row>
    <row r="130" spans="1:65" s="13" customFormat="1" ht="10.199999999999999">
      <c r="B130" s="191"/>
      <c r="C130" s="192"/>
      <c r="D130" s="187" t="s">
        <v>153</v>
      </c>
      <c r="E130" s="193" t="s">
        <v>26</v>
      </c>
      <c r="F130" s="194" t="s">
        <v>910</v>
      </c>
      <c r="G130" s="192"/>
      <c r="H130" s="193" t="s">
        <v>26</v>
      </c>
      <c r="I130" s="192"/>
      <c r="J130" s="192"/>
      <c r="K130" s="192"/>
      <c r="L130" s="195"/>
      <c r="M130" s="196"/>
      <c r="N130" s="197"/>
      <c r="O130" s="197"/>
      <c r="P130" s="197"/>
      <c r="Q130" s="197"/>
      <c r="R130" s="197"/>
      <c r="S130" s="197"/>
      <c r="T130" s="198"/>
      <c r="AT130" s="199" t="s">
        <v>153</v>
      </c>
      <c r="AU130" s="199" t="s">
        <v>82</v>
      </c>
      <c r="AV130" s="13" t="s">
        <v>80</v>
      </c>
      <c r="AW130" s="13" t="s">
        <v>33</v>
      </c>
      <c r="AX130" s="13" t="s">
        <v>72</v>
      </c>
      <c r="AY130" s="199" t="s">
        <v>142</v>
      </c>
    </row>
    <row r="131" spans="1:65" s="14" customFormat="1" ht="10.199999999999999">
      <c r="B131" s="200"/>
      <c r="C131" s="201"/>
      <c r="D131" s="187" t="s">
        <v>153</v>
      </c>
      <c r="E131" s="202" t="s">
        <v>26</v>
      </c>
      <c r="F131" s="203" t="s">
        <v>906</v>
      </c>
      <c r="G131" s="201"/>
      <c r="H131" s="204">
        <v>20</v>
      </c>
      <c r="I131" s="201"/>
      <c r="J131" s="201"/>
      <c r="K131" s="201"/>
      <c r="L131" s="205"/>
      <c r="M131" s="206"/>
      <c r="N131" s="207"/>
      <c r="O131" s="207"/>
      <c r="P131" s="207"/>
      <c r="Q131" s="207"/>
      <c r="R131" s="207"/>
      <c r="S131" s="207"/>
      <c r="T131" s="208"/>
      <c r="AT131" s="209" t="s">
        <v>153</v>
      </c>
      <c r="AU131" s="209" t="s">
        <v>82</v>
      </c>
      <c r="AV131" s="14" t="s">
        <v>82</v>
      </c>
      <c r="AW131" s="14" t="s">
        <v>33</v>
      </c>
      <c r="AX131" s="14" t="s">
        <v>80</v>
      </c>
      <c r="AY131" s="209" t="s">
        <v>142</v>
      </c>
    </row>
    <row r="132" spans="1:65" s="2" customFormat="1" ht="16.5" customHeight="1">
      <c r="A132" s="31"/>
      <c r="B132" s="32"/>
      <c r="C132" s="175" t="s">
        <v>219</v>
      </c>
      <c r="D132" s="175" t="s">
        <v>144</v>
      </c>
      <c r="E132" s="176" t="s">
        <v>911</v>
      </c>
      <c r="F132" s="177" t="s">
        <v>912</v>
      </c>
      <c r="G132" s="178" t="s">
        <v>436</v>
      </c>
      <c r="H132" s="179">
        <v>45</v>
      </c>
      <c r="I132" s="180">
        <v>258</v>
      </c>
      <c r="J132" s="180">
        <f>ROUND(I132*H132,2)</f>
        <v>11610</v>
      </c>
      <c r="K132" s="177" t="s">
        <v>26</v>
      </c>
      <c r="L132" s="36"/>
      <c r="M132" s="181" t="s">
        <v>26</v>
      </c>
      <c r="N132" s="182" t="s">
        <v>45</v>
      </c>
      <c r="O132" s="183">
        <v>0.87</v>
      </c>
      <c r="P132" s="183">
        <f>O132*H132</f>
        <v>39.15</v>
      </c>
      <c r="Q132" s="183">
        <v>6.0000000000000002E-5</v>
      </c>
      <c r="R132" s="183">
        <f>Q132*H132</f>
        <v>2.7000000000000001E-3</v>
      </c>
      <c r="S132" s="183">
        <v>0</v>
      </c>
      <c r="T132" s="184">
        <f>S132*H132</f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85" t="s">
        <v>149</v>
      </c>
      <c r="AT132" s="185" t="s">
        <v>144</v>
      </c>
      <c r="AU132" s="185" t="s">
        <v>82</v>
      </c>
      <c r="AY132" s="17" t="s">
        <v>142</v>
      </c>
      <c r="BE132" s="186">
        <f>IF(N132="základní",J132,0)</f>
        <v>0</v>
      </c>
      <c r="BF132" s="186">
        <f>IF(N132="snížená",J132,0)</f>
        <v>0</v>
      </c>
      <c r="BG132" s="186">
        <f>IF(N132="zákl. přenesená",J132,0)</f>
        <v>11610</v>
      </c>
      <c r="BH132" s="186">
        <f>IF(N132="sníž. přenesená",J132,0)</f>
        <v>0</v>
      </c>
      <c r="BI132" s="186">
        <f>IF(N132="nulová",J132,0)</f>
        <v>0</v>
      </c>
      <c r="BJ132" s="17" t="s">
        <v>149</v>
      </c>
      <c r="BK132" s="186">
        <f>ROUND(I132*H132,2)</f>
        <v>11610</v>
      </c>
      <c r="BL132" s="17" t="s">
        <v>149</v>
      </c>
      <c r="BM132" s="185" t="s">
        <v>913</v>
      </c>
    </row>
    <row r="133" spans="1:65" s="2" customFormat="1" ht="10.199999999999999">
      <c r="A133" s="31"/>
      <c r="B133" s="32"/>
      <c r="C133" s="33"/>
      <c r="D133" s="187" t="s">
        <v>151</v>
      </c>
      <c r="E133" s="33"/>
      <c r="F133" s="188" t="s">
        <v>914</v>
      </c>
      <c r="G133" s="33"/>
      <c r="H133" s="33"/>
      <c r="I133" s="33"/>
      <c r="J133" s="33"/>
      <c r="K133" s="33"/>
      <c r="L133" s="36"/>
      <c r="M133" s="189"/>
      <c r="N133" s="190"/>
      <c r="O133" s="62"/>
      <c r="P133" s="62"/>
      <c r="Q133" s="62"/>
      <c r="R133" s="62"/>
      <c r="S133" s="62"/>
      <c r="T133" s="63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T133" s="17" t="s">
        <v>151</v>
      </c>
      <c r="AU133" s="17" t="s">
        <v>82</v>
      </c>
    </row>
    <row r="134" spans="1:65" s="13" customFormat="1" ht="10.199999999999999">
      <c r="B134" s="191"/>
      <c r="C134" s="192"/>
      <c r="D134" s="187" t="s">
        <v>153</v>
      </c>
      <c r="E134" s="193" t="s">
        <v>26</v>
      </c>
      <c r="F134" s="194" t="s">
        <v>915</v>
      </c>
      <c r="G134" s="192"/>
      <c r="H134" s="193" t="s">
        <v>26</v>
      </c>
      <c r="I134" s="192"/>
      <c r="J134" s="192"/>
      <c r="K134" s="192"/>
      <c r="L134" s="195"/>
      <c r="M134" s="196"/>
      <c r="N134" s="197"/>
      <c r="O134" s="197"/>
      <c r="P134" s="197"/>
      <c r="Q134" s="197"/>
      <c r="R134" s="197"/>
      <c r="S134" s="197"/>
      <c r="T134" s="198"/>
      <c r="AT134" s="199" t="s">
        <v>153</v>
      </c>
      <c r="AU134" s="199" t="s">
        <v>82</v>
      </c>
      <c r="AV134" s="13" t="s">
        <v>80</v>
      </c>
      <c r="AW134" s="13" t="s">
        <v>33</v>
      </c>
      <c r="AX134" s="13" t="s">
        <v>72</v>
      </c>
      <c r="AY134" s="199" t="s">
        <v>142</v>
      </c>
    </row>
    <row r="135" spans="1:65" s="14" customFormat="1" ht="10.199999999999999">
      <c r="B135" s="200"/>
      <c r="C135" s="201"/>
      <c r="D135" s="187" t="s">
        <v>153</v>
      </c>
      <c r="E135" s="202" t="s">
        <v>26</v>
      </c>
      <c r="F135" s="203" t="s">
        <v>659</v>
      </c>
      <c r="G135" s="201"/>
      <c r="H135" s="204">
        <v>45</v>
      </c>
      <c r="I135" s="201"/>
      <c r="J135" s="201"/>
      <c r="K135" s="201"/>
      <c r="L135" s="205"/>
      <c r="M135" s="206"/>
      <c r="N135" s="207"/>
      <c r="O135" s="207"/>
      <c r="P135" s="207"/>
      <c r="Q135" s="207"/>
      <c r="R135" s="207"/>
      <c r="S135" s="207"/>
      <c r="T135" s="208"/>
      <c r="AT135" s="209" t="s">
        <v>153</v>
      </c>
      <c r="AU135" s="209" t="s">
        <v>82</v>
      </c>
      <c r="AV135" s="14" t="s">
        <v>82</v>
      </c>
      <c r="AW135" s="14" t="s">
        <v>33</v>
      </c>
      <c r="AX135" s="14" t="s">
        <v>80</v>
      </c>
      <c r="AY135" s="209" t="s">
        <v>142</v>
      </c>
    </row>
    <row r="136" spans="1:65" s="2" customFormat="1" ht="16.5" customHeight="1">
      <c r="A136" s="31"/>
      <c r="B136" s="32"/>
      <c r="C136" s="220" t="s">
        <v>225</v>
      </c>
      <c r="D136" s="220" t="s">
        <v>285</v>
      </c>
      <c r="E136" s="221" t="s">
        <v>916</v>
      </c>
      <c r="F136" s="222" t="s">
        <v>917</v>
      </c>
      <c r="G136" s="223" t="s">
        <v>436</v>
      </c>
      <c r="H136" s="224">
        <v>135</v>
      </c>
      <c r="I136" s="225">
        <v>132</v>
      </c>
      <c r="J136" s="225">
        <f>ROUND(I136*H136,2)</f>
        <v>17820</v>
      </c>
      <c r="K136" s="222" t="s">
        <v>148</v>
      </c>
      <c r="L136" s="226"/>
      <c r="M136" s="227" t="s">
        <v>26</v>
      </c>
      <c r="N136" s="228" t="s">
        <v>45</v>
      </c>
      <c r="O136" s="183">
        <v>0</v>
      </c>
      <c r="P136" s="183">
        <f>O136*H136</f>
        <v>0</v>
      </c>
      <c r="Q136" s="183">
        <v>7.0899999999999999E-3</v>
      </c>
      <c r="R136" s="183">
        <f>Q136*H136</f>
        <v>0.95714999999999995</v>
      </c>
      <c r="S136" s="183">
        <v>0</v>
      </c>
      <c r="T136" s="184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85" t="s">
        <v>206</v>
      </c>
      <c r="AT136" s="185" t="s">
        <v>285</v>
      </c>
      <c r="AU136" s="185" t="s">
        <v>82</v>
      </c>
      <c r="AY136" s="17" t="s">
        <v>142</v>
      </c>
      <c r="BE136" s="186">
        <f>IF(N136="základní",J136,0)</f>
        <v>0</v>
      </c>
      <c r="BF136" s="186">
        <f>IF(N136="snížená",J136,0)</f>
        <v>0</v>
      </c>
      <c r="BG136" s="186">
        <f>IF(N136="zákl. přenesená",J136,0)</f>
        <v>17820</v>
      </c>
      <c r="BH136" s="186">
        <f>IF(N136="sníž. přenesená",J136,0)</f>
        <v>0</v>
      </c>
      <c r="BI136" s="186">
        <f>IF(N136="nulová",J136,0)</f>
        <v>0</v>
      </c>
      <c r="BJ136" s="17" t="s">
        <v>149</v>
      </c>
      <c r="BK136" s="186">
        <f>ROUND(I136*H136,2)</f>
        <v>17820</v>
      </c>
      <c r="BL136" s="17" t="s">
        <v>149</v>
      </c>
      <c r="BM136" s="185" t="s">
        <v>918</v>
      </c>
    </row>
    <row r="137" spans="1:65" s="2" customFormat="1" ht="10.199999999999999">
      <c r="A137" s="31"/>
      <c r="B137" s="32"/>
      <c r="C137" s="33"/>
      <c r="D137" s="187" t="s">
        <v>151</v>
      </c>
      <c r="E137" s="33"/>
      <c r="F137" s="188" t="s">
        <v>917</v>
      </c>
      <c r="G137" s="33"/>
      <c r="H137" s="33"/>
      <c r="I137" s="33"/>
      <c r="J137" s="33"/>
      <c r="K137" s="33"/>
      <c r="L137" s="36"/>
      <c r="M137" s="189"/>
      <c r="N137" s="190"/>
      <c r="O137" s="62"/>
      <c r="P137" s="62"/>
      <c r="Q137" s="62"/>
      <c r="R137" s="62"/>
      <c r="S137" s="62"/>
      <c r="T137" s="63"/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T137" s="17" t="s">
        <v>151</v>
      </c>
      <c r="AU137" s="17" t="s">
        <v>82</v>
      </c>
    </row>
    <row r="138" spans="1:65" s="13" customFormat="1" ht="10.199999999999999">
      <c r="B138" s="191"/>
      <c r="C138" s="192"/>
      <c r="D138" s="187" t="s">
        <v>153</v>
      </c>
      <c r="E138" s="193" t="s">
        <v>26</v>
      </c>
      <c r="F138" s="194" t="s">
        <v>919</v>
      </c>
      <c r="G138" s="192"/>
      <c r="H138" s="193" t="s">
        <v>26</v>
      </c>
      <c r="I138" s="192"/>
      <c r="J138" s="192"/>
      <c r="K138" s="192"/>
      <c r="L138" s="195"/>
      <c r="M138" s="196"/>
      <c r="N138" s="197"/>
      <c r="O138" s="197"/>
      <c r="P138" s="197"/>
      <c r="Q138" s="197"/>
      <c r="R138" s="197"/>
      <c r="S138" s="197"/>
      <c r="T138" s="198"/>
      <c r="AT138" s="199" t="s">
        <v>153</v>
      </c>
      <c r="AU138" s="199" t="s">
        <v>82</v>
      </c>
      <c r="AV138" s="13" t="s">
        <v>80</v>
      </c>
      <c r="AW138" s="13" t="s">
        <v>33</v>
      </c>
      <c r="AX138" s="13" t="s">
        <v>72</v>
      </c>
      <c r="AY138" s="199" t="s">
        <v>142</v>
      </c>
    </row>
    <row r="139" spans="1:65" s="14" customFormat="1" ht="10.199999999999999">
      <c r="B139" s="200"/>
      <c r="C139" s="201"/>
      <c r="D139" s="187" t="s">
        <v>153</v>
      </c>
      <c r="E139" s="202" t="s">
        <v>26</v>
      </c>
      <c r="F139" s="203" t="s">
        <v>920</v>
      </c>
      <c r="G139" s="201"/>
      <c r="H139" s="204">
        <v>135</v>
      </c>
      <c r="I139" s="201"/>
      <c r="J139" s="201"/>
      <c r="K139" s="201"/>
      <c r="L139" s="205"/>
      <c r="M139" s="206"/>
      <c r="N139" s="207"/>
      <c r="O139" s="207"/>
      <c r="P139" s="207"/>
      <c r="Q139" s="207"/>
      <c r="R139" s="207"/>
      <c r="S139" s="207"/>
      <c r="T139" s="208"/>
      <c r="AT139" s="209" t="s">
        <v>153</v>
      </c>
      <c r="AU139" s="209" t="s">
        <v>82</v>
      </c>
      <c r="AV139" s="14" t="s">
        <v>82</v>
      </c>
      <c r="AW139" s="14" t="s">
        <v>33</v>
      </c>
      <c r="AX139" s="14" t="s">
        <v>80</v>
      </c>
      <c r="AY139" s="209" t="s">
        <v>142</v>
      </c>
    </row>
    <row r="140" spans="1:65" s="2" customFormat="1" ht="16.5" customHeight="1">
      <c r="A140" s="31"/>
      <c r="B140" s="32"/>
      <c r="C140" s="175" t="s">
        <v>232</v>
      </c>
      <c r="D140" s="175" t="s">
        <v>144</v>
      </c>
      <c r="E140" s="176" t="s">
        <v>921</v>
      </c>
      <c r="F140" s="177" t="s">
        <v>922</v>
      </c>
      <c r="G140" s="178" t="s">
        <v>436</v>
      </c>
      <c r="H140" s="179">
        <v>45</v>
      </c>
      <c r="I140" s="180">
        <v>124</v>
      </c>
      <c r="J140" s="180">
        <f>ROUND(I140*H140,2)</f>
        <v>5580</v>
      </c>
      <c r="K140" s="177" t="s">
        <v>148</v>
      </c>
      <c r="L140" s="36"/>
      <c r="M140" s="181" t="s">
        <v>26</v>
      </c>
      <c r="N140" s="182" t="s">
        <v>45</v>
      </c>
      <c r="O140" s="183">
        <v>0.2</v>
      </c>
      <c r="P140" s="183">
        <f>O140*H140</f>
        <v>9</v>
      </c>
      <c r="Q140" s="183">
        <v>2.0799999999999998E-3</v>
      </c>
      <c r="R140" s="183">
        <f>Q140*H140</f>
        <v>9.3599999999999989E-2</v>
      </c>
      <c r="S140" s="183">
        <v>0</v>
      </c>
      <c r="T140" s="184">
        <f>S140*H140</f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85" t="s">
        <v>149</v>
      </c>
      <c r="AT140" s="185" t="s">
        <v>144</v>
      </c>
      <c r="AU140" s="185" t="s">
        <v>82</v>
      </c>
      <c r="AY140" s="17" t="s">
        <v>142</v>
      </c>
      <c r="BE140" s="186">
        <f>IF(N140="základní",J140,0)</f>
        <v>0</v>
      </c>
      <c r="BF140" s="186">
        <f>IF(N140="snížená",J140,0)</f>
        <v>0</v>
      </c>
      <c r="BG140" s="186">
        <f>IF(N140="zákl. přenesená",J140,0)</f>
        <v>5580</v>
      </c>
      <c r="BH140" s="186">
        <f>IF(N140="sníž. přenesená",J140,0)</f>
        <v>0</v>
      </c>
      <c r="BI140" s="186">
        <f>IF(N140="nulová",J140,0)</f>
        <v>0</v>
      </c>
      <c r="BJ140" s="17" t="s">
        <v>149</v>
      </c>
      <c r="BK140" s="186">
        <f>ROUND(I140*H140,2)</f>
        <v>5580</v>
      </c>
      <c r="BL140" s="17" t="s">
        <v>149</v>
      </c>
      <c r="BM140" s="185" t="s">
        <v>923</v>
      </c>
    </row>
    <row r="141" spans="1:65" s="2" customFormat="1" ht="10.199999999999999">
      <c r="A141" s="31"/>
      <c r="B141" s="32"/>
      <c r="C141" s="33"/>
      <c r="D141" s="187" t="s">
        <v>151</v>
      </c>
      <c r="E141" s="33"/>
      <c r="F141" s="188" t="s">
        <v>924</v>
      </c>
      <c r="G141" s="33"/>
      <c r="H141" s="33"/>
      <c r="I141" s="33"/>
      <c r="J141" s="33"/>
      <c r="K141" s="33"/>
      <c r="L141" s="36"/>
      <c r="M141" s="189"/>
      <c r="N141" s="190"/>
      <c r="O141" s="62"/>
      <c r="P141" s="62"/>
      <c r="Q141" s="62"/>
      <c r="R141" s="62"/>
      <c r="S141" s="62"/>
      <c r="T141" s="63"/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T141" s="17" t="s">
        <v>151</v>
      </c>
      <c r="AU141" s="17" t="s">
        <v>82</v>
      </c>
    </row>
    <row r="142" spans="1:65" s="13" customFormat="1" ht="10.199999999999999">
      <c r="B142" s="191"/>
      <c r="C142" s="192"/>
      <c r="D142" s="187" t="s">
        <v>153</v>
      </c>
      <c r="E142" s="193" t="s">
        <v>26</v>
      </c>
      <c r="F142" s="194" t="s">
        <v>889</v>
      </c>
      <c r="G142" s="192"/>
      <c r="H142" s="193" t="s">
        <v>26</v>
      </c>
      <c r="I142" s="192"/>
      <c r="J142" s="192"/>
      <c r="K142" s="192"/>
      <c r="L142" s="195"/>
      <c r="M142" s="196"/>
      <c r="N142" s="197"/>
      <c r="O142" s="197"/>
      <c r="P142" s="197"/>
      <c r="Q142" s="197"/>
      <c r="R142" s="197"/>
      <c r="S142" s="197"/>
      <c r="T142" s="198"/>
      <c r="AT142" s="199" t="s">
        <v>153</v>
      </c>
      <c r="AU142" s="199" t="s">
        <v>82</v>
      </c>
      <c r="AV142" s="13" t="s">
        <v>80</v>
      </c>
      <c r="AW142" s="13" t="s">
        <v>33</v>
      </c>
      <c r="AX142" s="13" t="s">
        <v>72</v>
      </c>
      <c r="AY142" s="199" t="s">
        <v>142</v>
      </c>
    </row>
    <row r="143" spans="1:65" s="14" customFormat="1" ht="10.199999999999999">
      <c r="B143" s="200"/>
      <c r="C143" s="201"/>
      <c r="D143" s="187" t="s">
        <v>153</v>
      </c>
      <c r="E143" s="202" t="s">
        <v>26</v>
      </c>
      <c r="F143" s="203" t="s">
        <v>659</v>
      </c>
      <c r="G143" s="201"/>
      <c r="H143" s="204">
        <v>45</v>
      </c>
      <c r="I143" s="201"/>
      <c r="J143" s="201"/>
      <c r="K143" s="201"/>
      <c r="L143" s="205"/>
      <c r="M143" s="206"/>
      <c r="N143" s="207"/>
      <c r="O143" s="207"/>
      <c r="P143" s="207"/>
      <c r="Q143" s="207"/>
      <c r="R143" s="207"/>
      <c r="S143" s="207"/>
      <c r="T143" s="208"/>
      <c r="AT143" s="209" t="s">
        <v>153</v>
      </c>
      <c r="AU143" s="209" t="s">
        <v>82</v>
      </c>
      <c r="AV143" s="14" t="s">
        <v>82</v>
      </c>
      <c r="AW143" s="14" t="s">
        <v>33</v>
      </c>
      <c r="AX143" s="14" t="s">
        <v>80</v>
      </c>
      <c r="AY143" s="209" t="s">
        <v>142</v>
      </c>
    </row>
    <row r="144" spans="1:65" s="2" customFormat="1" ht="16.5" customHeight="1">
      <c r="A144" s="31"/>
      <c r="B144" s="32"/>
      <c r="C144" s="175" t="s">
        <v>247</v>
      </c>
      <c r="D144" s="175" t="s">
        <v>144</v>
      </c>
      <c r="E144" s="176" t="s">
        <v>925</v>
      </c>
      <c r="F144" s="177" t="s">
        <v>926</v>
      </c>
      <c r="G144" s="178" t="s">
        <v>927</v>
      </c>
      <c r="H144" s="179">
        <v>1</v>
      </c>
      <c r="I144" s="180">
        <v>219</v>
      </c>
      <c r="J144" s="180">
        <f>ROUND(I144*H144,2)</f>
        <v>219</v>
      </c>
      <c r="K144" s="177" t="s">
        <v>148</v>
      </c>
      <c r="L144" s="36"/>
      <c r="M144" s="181" t="s">
        <v>26</v>
      </c>
      <c r="N144" s="182" t="s">
        <v>45</v>
      </c>
      <c r="O144" s="183">
        <v>0.75</v>
      </c>
      <c r="P144" s="183">
        <f>O144*H144</f>
        <v>0.75</v>
      </c>
      <c r="Q144" s="183">
        <v>0</v>
      </c>
      <c r="R144" s="183">
        <f>Q144*H144</f>
        <v>0</v>
      </c>
      <c r="S144" s="183">
        <v>0</v>
      </c>
      <c r="T144" s="184">
        <f>S144*H144</f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85" t="s">
        <v>149</v>
      </c>
      <c r="AT144" s="185" t="s">
        <v>144</v>
      </c>
      <c r="AU144" s="185" t="s">
        <v>82</v>
      </c>
      <c r="AY144" s="17" t="s">
        <v>142</v>
      </c>
      <c r="BE144" s="186">
        <f>IF(N144="základní",J144,0)</f>
        <v>0</v>
      </c>
      <c r="BF144" s="186">
        <f>IF(N144="snížená",J144,0)</f>
        <v>0</v>
      </c>
      <c r="BG144" s="186">
        <f>IF(N144="zákl. přenesená",J144,0)</f>
        <v>219</v>
      </c>
      <c r="BH144" s="186">
        <f>IF(N144="sníž. přenesená",J144,0)</f>
        <v>0</v>
      </c>
      <c r="BI144" s="186">
        <f>IF(N144="nulová",J144,0)</f>
        <v>0</v>
      </c>
      <c r="BJ144" s="17" t="s">
        <v>149</v>
      </c>
      <c r="BK144" s="186">
        <f>ROUND(I144*H144,2)</f>
        <v>219</v>
      </c>
      <c r="BL144" s="17" t="s">
        <v>149</v>
      </c>
      <c r="BM144" s="185" t="s">
        <v>928</v>
      </c>
    </row>
    <row r="145" spans="1:65" s="2" customFormat="1" ht="10.199999999999999">
      <c r="A145" s="31"/>
      <c r="B145" s="32"/>
      <c r="C145" s="33"/>
      <c r="D145" s="187" t="s">
        <v>151</v>
      </c>
      <c r="E145" s="33"/>
      <c r="F145" s="188" t="s">
        <v>929</v>
      </c>
      <c r="G145" s="33"/>
      <c r="H145" s="33"/>
      <c r="I145" s="33"/>
      <c r="J145" s="33"/>
      <c r="K145" s="33"/>
      <c r="L145" s="36"/>
      <c r="M145" s="189"/>
      <c r="N145" s="190"/>
      <c r="O145" s="62"/>
      <c r="P145" s="62"/>
      <c r="Q145" s="62"/>
      <c r="R145" s="62"/>
      <c r="S145" s="62"/>
      <c r="T145" s="63"/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T145" s="17" t="s">
        <v>151</v>
      </c>
      <c r="AU145" s="17" t="s">
        <v>82</v>
      </c>
    </row>
    <row r="146" spans="1:65" s="13" customFormat="1" ht="10.199999999999999">
      <c r="B146" s="191"/>
      <c r="C146" s="192"/>
      <c r="D146" s="187" t="s">
        <v>153</v>
      </c>
      <c r="E146" s="193" t="s">
        <v>26</v>
      </c>
      <c r="F146" s="194" t="s">
        <v>881</v>
      </c>
      <c r="G146" s="192"/>
      <c r="H146" s="193" t="s">
        <v>26</v>
      </c>
      <c r="I146" s="192"/>
      <c r="J146" s="192"/>
      <c r="K146" s="192"/>
      <c r="L146" s="195"/>
      <c r="M146" s="196"/>
      <c r="N146" s="197"/>
      <c r="O146" s="197"/>
      <c r="P146" s="197"/>
      <c r="Q146" s="197"/>
      <c r="R146" s="197"/>
      <c r="S146" s="197"/>
      <c r="T146" s="198"/>
      <c r="AT146" s="199" t="s">
        <v>153</v>
      </c>
      <c r="AU146" s="199" t="s">
        <v>82</v>
      </c>
      <c r="AV146" s="13" t="s">
        <v>80</v>
      </c>
      <c r="AW146" s="13" t="s">
        <v>33</v>
      </c>
      <c r="AX146" s="13" t="s">
        <v>72</v>
      </c>
      <c r="AY146" s="199" t="s">
        <v>142</v>
      </c>
    </row>
    <row r="147" spans="1:65" s="13" customFormat="1" ht="10.199999999999999">
      <c r="B147" s="191"/>
      <c r="C147" s="192"/>
      <c r="D147" s="187" t="s">
        <v>153</v>
      </c>
      <c r="E147" s="193" t="s">
        <v>26</v>
      </c>
      <c r="F147" s="194" t="s">
        <v>930</v>
      </c>
      <c r="G147" s="192"/>
      <c r="H147" s="193" t="s">
        <v>26</v>
      </c>
      <c r="I147" s="192"/>
      <c r="J147" s="192"/>
      <c r="K147" s="192"/>
      <c r="L147" s="195"/>
      <c r="M147" s="196"/>
      <c r="N147" s="197"/>
      <c r="O147" s="197"/>
      <c r="P147" s="197"/>
      <c r="Q147" s="197"/>
      <c r="R147" s="197"/>
      <c r="S147" s="197"/>
      <c r="T147" s="198"/>
      <c r="AT147" s="199" t="s">
        <v>153</v>
      </c>
      <c r="AU147" s="199" t="s">
        <v>82</v>
      </c>
      <c r="AV147" s="13" t="s">
        <v>80</v>
      </c>
      <c r="AW147" s="13" t="s">
        <v>33</v>
      </c>
      <c r="AX147" s="13" t="s">
        <v>72</v>
      </c>
      <c r="AY147" s="199" t="s">
        <v>142</v>
      </c>
    </row>
    <row r="148" spans="1:65" s="14" customFormat="1" ht="10.199999999999999">
      <c r="B148" s="200"/>
      <c r="C148" s="201"/>
      <c r="D148" s="187" t="s">
        <v>153</v>
      </c>
      <c r="E148" s="202" t="s">
        <v>26</v>
      </c>
      <c r="F148" s="203" t="s">
        <v>931</v>
      </c>
      <c r="G148" s="201"/>
      <c r="H148" s="204">
        <v>0.23</v>
      </c>
      <c r="I148" s="201"/>
      <c r="J148" s="201"/>
      <c r="K148" s="201"/>
      <c r="L148" s="205"/>
      <c r="M148" s="206"/>
      <c r="N148" s="207"/>
      <c r="O148" s="207"/>
      <c r="P148" s="207"/>
      <c r="Q148" s="207"/>
      <c r="R148" s="207"/>
      <c r="S148" s="207"/>
      <c r="T148" s="208"/>
      <c r="AT148" s="209" t="s">
        <v>153</v>
      </c>
      <c r="AU148" s="209" t="s">
        <v>82</v>
      </c>
      <c r="AV148" s="14" t="s">
        <v>82</v>
      </c>
      <c r="AW148" s="14" t="s">
        <v>33</v>
      </c>
      <c r="AX148" s="14" t="s">
        <v>72</v>
      </c>
      <c r="AY148" s="209" t="s">
        <v>142</v>
      </c>
    </row>
    <row r="149" spans="1:65" s="13" customFormat="1" ht="10.199999999999999">
      <c r="B149" s="191"/>
      <c r="C149" s="192"/>
      <c r="D149" s="187" t="s">
        <v>153</v>
      </c>
      <c r="E149" s="193" t="s">
        <v>26</v>
      </c>
      <c r="F149" s="194" t="s">
        <v>932</v>
      </c>
      <c r="G149" s="192"/>
      <c r="H149" s="193" t="s">
        <v>26</v>
      </c>
      <c r="I149" s="192"/>
      <c r="J149" s="192"/>
      <c r="K149" s="192"/>
      <c r="L149" s="195"/>
      <c r="M149" s="196"/>
      <c r="N149" s="197"/>
      <c r="O149" s="197"/>
      <c r="P149" s="197"/>
      <c r="Q149" s="197"/>
      <c r="R149" s="197"/>
      <c r="S149" s="197"/>
      <c r="T149" s="198"/>
      <c r="AT149" s="199" t="s">
        <v>153</v>
      </c>
      <c r="AU149" s="199" t="s">
        <v>82</v>
      </c>
      <c r="AV149" s="13" t="s">
        <v>80</v>
      </c>
      <c r="AW149" s="13" t="s">
        <v>33</v>
      </c>
      <c r="AX149" s="13" t="s">
        <v>72</v>
      </c>
      <c r="AY149" s="199" t="s">
        <v>142</v>
      </c>
    </row>
    <row r="150" spans="1:65" s="14" customFormat="1" ht="10.199999999999999">
      <c r="B150" s="200"/>
      <c r="C150" s="201"/>
      <c r="D150" s="187" t="s">
        <v>153</v>
      </c>
      <c r="E150" s="202" t="s">
        <v>26</v>
      </c>
      <c r="F150" s="203" t="s">
        <v>933</v>
      </c>
      <c r="G150" s="201"/>
      <c r="H150" s="204">
        <v>0.77</v>
      </c>
      <c r="I150" s="201"/>
      <c r="J150" s="201"/>
      <c r="K150" s="201"/>
      <c r="L150" s="205"/>
      <c r="M150" s="206"/>
      <c r="N150" s="207"/>
      <c r="O150" s="207"/>
      <c r="P150" s="207"/>
      <c r="Q150" s="207"/>
      <c r="R150" s="207"/>
      <c r="S150" s="207"/>
      <c r="T150" s="208"/>
      <c r="AT150" s="209" t="s">
        <v>153</v>
      </c>
      <c r="AU150" s="209" t="s">
        <v>82</v>
      </c>
      <c r="AV150" s="14" t="s">
        <v>82</v>
      </c>
      <c r="AW150" s="14" t="s">
        <v>33</v>
      </c>
      <c r="AX150" s="14" t="s">
        <v>72</v>
      </c>
      <c r="AY150" s="209" t="s">
        <v>142</v>
      </c>
    </row>
    <row r="151" spans="1:65" s="15" customFormat="1" ht="10.199999999999999">
      <c r="B151" s="210"/>
      <c r="C151" s="211"/>
      <c r="D151" s="187" t="s">
        <v>153</v>
      </c>
      <c r="E151" s="212" t="s">
        <v>26</v>
      </c>
      <c r="F151" s="213" t="s">
        <v>177</v>
      </c>
      <c r="G151" s="211"/>
      <c r="H151" s="214">
        <v>1</v>
      </c>
      <c r="I151" s="211"/>
      <c r="J151" s="211"/>
      <c r="K151" s="211"/>
      <c r="L151" s="215"/>
      <c r="M151" s="216"/>
      <c r="N151" s="217"/>
      <c r="O151" s="217"/>
      <c r="P151" s="217"/>
      <c r="Q151" s="217"/>
      <c r="R151" s="217"/>
      <c r="S151" s="217"/>
      <c r="T151" s="218"/>
      <c r="AT151" s="219" t="s">
        <v>153</v>
      </c>
      <c r="AU151" s="219" t="s">
        <v>82</v>
      </c>
      <c r="AV151" s="15" t="s">
        <v>149</v>
      </c>
      <c r="AW151" s="15" t="s">
        <v>33</v>
      </c>
      <c r="AX151" s="15" t="s">
        <v>80</v>
      </c>
      <c r="AY151" s="219" t="s">
        <v>142</v>
      </c>
    </row>
    <row r="152" spans="1:65" s="2" customFormat="1" ht="16.5" customHeight="1">
      <c r="A152" s="31"/>
      <c r="B152" s="32"/>
      <c r="C152" s="220" t="s">
        <v>256</v>
      </c>
      <c r="D152" s="220" t="s">
        <v>285</v>
      </c>
      <c r="E152" s="221" t="s">
        <v>934</v>
      </c>
      <c r="F152" s="222" t="s">
        <v>935</v>
      </c>
      <c r="G152" s="223" t="s">
        <v>288</v>
      </c>
      <c r="H152" s="224">
        <v>0.9</v>
      </c>
      <c r="I152" s="225">
        <v>100</v>
      </c>
      <c r="J152" s="225">
        <f>ROUND(I152*H152,2)</f>
        <v>90</v>
      </c>
      <c r="K152" s="222" t="s">
        <v>26</v>
      </c>
      <c r="L152" s="226"/>
      <c r="M152" s="227" t="s">
        <v>26</v>
      </c>
      <c r="N152" s="228" t="s">
        <v>45</v>
      </c>
      <c r="O152" s="183">
        <v>0</v>
      </c>
      <c r="P152" s="183">
        <f>O152*H152</f>
        <v>0</v>
      </c>
      <c r="Q152" s="183">
        <v>1E-3</v>
      </c>
      <c r="R152" s="183">
        <f>Q152*H152</f>
        <v>9.0000000000000008E-4</v>
      </c>
      <c r="S152" s="183">
        <v>0</v>
      </c>
      <c r="T152" s="184">
        <f>S152*H152</f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85" t="s">
        <v>206</v>
      </c>
      <c r="AT152" s="185" t="s">
        <v>285</v>
      </c>
      <c r="AU152" s="185" t="s">
        <v>82</v>
      </c>
      <c r="AY152" s="17" t="s">
        <v>142</v>
      </c>
      <c r="BE152" s="186">
        <f>IF(N152="základní",J152,0)</f>
        <v>0</v>
      </c>
      <c r="BF152" s="186">
        <f>IF(N152="snížená",J152,0)</f>
        <v>0</v>
      </c>
      <c r="BG152" s="186">
        <f>IF(N152="zákl. přenesená",J152,0)</f>
        <v>90</v>
      </c>
      <c r="BH152" s="186">
        <f>IF(N152="sníž. přenesená",J152,0)</f>
        <v>0</v>
      </c>
      <c r="BI152" s="186">
        <f>IF(N152="nulová",J152,0)</f>
        <v>0</v>
      </c>
      <c r="BJ152" s="17" t="s">
        <v>149</v>
      </c>
      <c r="BK152" s="186">
        <f>ROUND(I152*H152,2)</f>
        <v>90</v>
      </c>
      <c r="BL152" s="17" t="s">
        <v>149</v>
      </c>
      <c r="BM152" s="185" t="s">
        <v>936</v>
      </c>
    </row>
    <row r="153" spans="1:65" s="2" customFormat="1" ht="10.199999999999999">
      <c r="A153" s="31"/>
      <c r="B153" s="32"/>
      <c r="C153" s="33"/>
      <c r="D153" s="187" t="s">
        <v>151</v>
      </c>
      <c r="E153" s="33"/>
      <c r="F153" s="188" t="s">
        <v>935</v>
      </c>
      <c r="G153" s="33"/>
      <c r="H153" s="33"/>
      <c r="I153" s="33"/>
      <c r="J153" s="33"/>
      <c r="K153" s="33"/>
      <c r="L153" s="36"/>
      <c r="M153" s="189"/>
      <c r="N153" s="190"/>
      <c r="O153" s="62"/>
      <c r="P153" s="62"/>
      <c r="Q153" s="62"/>
      <c r="R153" s="62"/>
      <c r="S153" s="62"/>
      <c r="T153" s="63"/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T153" s="17" t="s">
        <v>151</v>
      </c>
      <c r="AU153" s="17" t="s">
        <v>82</v>
      </c>
    </row>
    <row r="154" spans="1:65" s="13" customFormat="1" ht="10.199999999999999">
      <c r="B154" s="191"/>
      <c r="C154" s="192"/>
      <c r="D154" s="187" t="s">
        <v>153</v>
      </c>
      <c r="E154" s="193" t="s">
        <v>26</v>
      </c>
      <c r="F154" s="194" t="s">
        <v>937</v>
      </c>
      <c r="G154" s="192"/>
      <c r="H154" s="193" t="s">
        <v>26</v>
      </c>
      <c r="I154" s="192"/>
      <c r="J154" s="192"/>
      <c r="K154" s="192"/>
      <c r="L154" s="195"/>
      <c r="M154" s="196"/>
      <c r="N154" s="197"/>
      <c r="O154" s="197"/>
      <c r="P154" s="197"/>
      <c r="Q154" s="197"/>
      <c r="R154" s="197"/>
      <c r="S154" s="197"/>
      <c r="T154" s="198"/>
      <c r="AT154" s="199" t="s">
        <v>153</v>
      </c>
      <c r="AU154" s="199" t="s">
        <v>82</v>
      </c>
      <c r="AV154" s="13" t="s">
        <v>80</v>
      </c>
      <c r="AW154" s="13" t="s">
        <v>33</v>
      </c>
      <c r="AX154" s="13" t="s">
        <v>72</v>
      </c>
      <c r="AY154" s="199" t="s">
        <v>142</v>
      </c>
    </row>
    <row r="155" spans="1:65" s="13" customFormat="1" ht="10.199999999999999">
      <c r="B155" s="191"/>
      <c r="C155" s="192"/>
      <c r="D155" s="187" t="s">
        <v>153</v>
      </c>
      <c r="E155" s="193" t="s">
        <v>26</v>
      </c>
      <c r="F155" s="194" t="s">
        <v>881</v>
      </c>
      <c r="G155" s="192"/>
      <c r="H155" s="193" t="s">
        <v>26</v>
      </c>
      <c r="I155" s="192"/>
      <c r="J155" s="192"/>
      <c r="K155" s="192"/>
      <c r="L155" s="195"/>
      <c r="M155" s="196"/>
      <c r="N155" s="197"/>
      <c r="O155" s="197"/>
      <c r="P155" s="197"/>
      <c r="Q155" s="197"/>
      <c r="R155" s="197"/>
      <c r="S155" s="197"/>
      <c r="T155" s="198"/>
      <c r="AT155" s="199" t="s">
        <v>153</v>
      </c>
      <c r="AU155" s="199" t="s">
        <v>82</v>
      </c>
      <c r="AV155" s="13" t="s">
        <v>80</v>
      </c>
      <c r="AW155" s="13" t="s">
        <v>33</v>
      </c>
      <c r="AX155" s="13" t="s">
        <v>72</v>
      </c>
      <c r="AY155" s="199" t="s">
        <v>142</v>
      </c>
    </row>
    <row r="156" spans="1:65" s="13" customFormat="1" ht="10.199999999999999">
      <c r="B156" s="191"/>
      <c r="C156" s="192"/>
      <c r="D156" s="187" t="s">
        <v>153</v>
      </c>
      <c r="E156" s="193" t="s">
        <v>26</v>
      </c>
      <c r="F156" s="194" t="s">
        <v>930</v>
      </c>
      <c r="G156" s="192"/>
      <c r="H156" s="193" t="s">
        <v>26</v>
      </c>
      <c r="I156" s="192"/>
      <c r="J156" s="192"/>
      <c r="K156" s="192"/>
      <c r="L156" s="195"/>
      <c r="M156" s="196"/>
      <c r="N156" s="197"/>
      <c r="O156" s="197"/>
      <c r="P156" s="197"/>
      <c r="Q156" s="197"/>
      <c r="R156" s="197"/>
      <c r="S156" s="197"/>
      <c r="T156" s="198"/>
      <c r="AT156" s="199" t="s">
        <v>153</v>
      </c>
      <c r="AU156" s="199" t="s">
        <v>82</v>
      </c>
      <c r="AV156" s="13" t="s">
        <v>80</v>
      </c>
      <c r="AW156" s="13" t="s">
        <v>33</v>
      </c>
      <c r="AX156" s="13" t="s">
        <v>72</v>
      </c>
      <c r="AY156" s="199" t="s">
        <v>142</v>
      </c>
    </row>
    <row r="157" spans="1:65" s="14" customFormat="1" ht="10.199999999999999">
      <c r="B157" s="200"/>
      <c r="C157" s="201"/>
      <c r="D157" s="187" t="s">
        <v>153</v>
      </c>
      <c r="E157" s="202" t="s">
        <v>26</v>
      </c>
      <c r="F157" s="203" t="s">
        <v>938</v>
      </c>
      <c r="G157" s="201"/>
      <c r="H157" s="204">
        <v>0.20699999999999999</v>
      </c>
      <c r="I157" s="201"/>
      <c r="J157" s="201"/>
      <c r="K157" s="201"/>
      <c r="L157" s="205"/>
      <c r="M157" s="206"/>
      <c r="N157" s="207"/>
      <c r="O157" s="207"/>
      <c r="P157" s="207"/>
      <c r="Q157" s="207"/>
      <c r="R157" s="207"/>
      <c r="S157" s="207"/>
      <c r="T157" s="208"/>
      <c r="AT157" s="209" t="s">
        <v>153</v>
      </c>
      <c r="AU157" s="209" t="s">
        <v>82</v>
      </c>
      <c r="AV157" s="14" t="s">
        <v>82</v>
      </c>
      <c r="AW157" s="14" t="s">
        <v>33</v>
      </c>
      <c r="AX157" s="14" t="s">
        <v>72</v>
      </c>
      <c r="AY157" s="209" t="s">
        <v>142</v>
      </c>
    </row>
    <row r="158" spans="1:65" s="13" customFormat="1" ht="10.199999999999999">
      <c r="B158" s="191"/>
      <c r="C158" s="192"/>
      <c r="D158" s="187" t="s">
        <v>153</v>
      </c>
      <c r="E158" s="193" t="s">
        <v>26</v>
      </c>
      <c r="F158" s="194" t="s">
        <v>932</v>
      </c>
      <c r="G158" s="192"/>
      <c r="H158" s="193" t="s">
        <v>26</v>
      </c>
      <c r="I158" s="192"/>
      <c r="J158" s="192"/>
      <c r="K158" s="192"/>
      <c r="L158" s="195"/>
      <c r="M158" s="196"/>
      <c r="N158" s="197"/>
      <c r="O158" s="197"/>
      <c r="P158" s="197"/>
      <c r="Q158" s="197"/>
      <c r="R158" s="197"/>
      <c r="S158" s="197"/>
      <c r="T158" s="198"/>
      <c r="AT158" s="199" t="s">
        <v>153</v>
      </c>
      <c r="AU158" s="199" t="s">
        <v>82</v>
      </c>
      <c r="AV158" s="13" t="s">
        <v>80</v>
      </c>
      <c r="AW158" s="13" t="s">
        <v>33</v>
      </c>
      <c r="AX158" s="13" t="s">
        <v>72</v>
      </c>
      <c r="AY158" s="199" t="s">
        <v>142</v>
      </c>
    </row>
    <row r="159" spans="1:65" s="14" customFormat="1" ht="10.199999999999999">
      <c r="B159" s="200"/>
      <c r="C159" s="201"/>
      <c r="D159" s="187" t="s">
        <v>153</v>
      </c>
      <c r="E159" s="202" t="s">
        <v>26</v>
      </c>
      <c r="F159" s="203" t="s">
        <v>939</v>
      </c>
      <c r="G159" s="201"/>
      <c r="H159" s="204">
        <v>0.69299999999999995</v>
      </c>
      <c r="I159" s="201"/>
      <c r="J159" s="201"/>
      <c r="K159" s="201"/>
      <c r="L159" s="205"/>
      <c r="M159" s="206"/>
      <c r="N159" s="207"/>
      <c r="O159" s="207"/>
      <c r="P159" s="207"/>
      <c r="Q159" s="207"/>
      <c r="R159" s="207"/>
      <c r="S159" s="207"/>
      <c r="T159" s="208"/>
      <c r="AT159" s="209" t="s">
        <v>153</v>
      </c>
      <c r="AU159" s="209" t="s">
        <v>82</v>
      </c>
      <c r="AV159" s="14" t="s">
        <v>82</v>
      </c>
      <c r="AW159" s="14" t="s">
        <v>33</v>
      </c>
      <c r="AX159" s="14" t="s">
        <v>72</v>
      </c>
      <c r="AY159" s="209" t="s">
        <v>142</v>
      </c>
    </row>
    <row r="160" spans="1:65" s="15" customFormat="1" ht="10.199999999999999">
      <c r="B160" s="210"/>
      <c r="C160" s="211"/>
      <c r="D160" s="187" t="s">
        <v>153</v>
      </c>
      <c r="E160" s="212" t="s">
        <v>26</v>
      </c>
      <c r="F160" s="213" t="s">
        <v>177</v>
      </c>
      <c r="G160" s="211"/>
      <c r="H160" s="214">
        <v>0.9</v>
      </c>
      <c r="I160" s="211"/>
      <c r="J160" s="211"/>
      <c r="K160" s="211"/>
      <c r="L160" s="215"/>
      <c r="M160" s="216"/>
      <c r="N160" s="217"/>
      <c r="O160" s="217"/>
      <c r="P160" s="217"/>
      <c r="Q160" s="217"/>
      <c r="R160" s="217"/>
      <c r="S160" s="217"/>
      <c r="T160" s="218"/>
      <c r="AT160" s="219" t="s">
        <v>153</v>
      </c>
      <c r="AU160" s="219" t="s">
        <v>82</v>
      </c>
      <c r="AV160" s="15" t="s">
        <v>149</v>
      </c>
      <c r="AW160" s="15" t="s">
        <v>33</v>
      </c>
      <c r="AX160" s="15" t="s">
        <v>80</v>
      </c>
      <c r="AY160" s="219" t="s">
        <v>142</v>
      </c>
    </row>
    <row r="161" spans="1:65" s="2" customFormat="1" ht="16.5" customHeight="1">
      <c r="A161" s="31"/>
      <c r="B161" s="32"/>
      <c r="C161" s="175" t="s">
        <v>8</v>
      </c>
      <c r="D161" s="175" t="s">
        <v>144</v>
      </c>
      <c r="E161" s="176" t="s">
        <v>940</v>
      </c>
      <c r="F161" s="177" t="s">
        <v>941</v>
      </c>
      <c r="G161" s="178" t="s">
        <v>147</v>
      </c>
      <c r="H161" s="179">
        <v>0.02</v>
      </c>
      <c r="I161" s="180">
        <v>2170</v>
      </c>
      <c r="J161" s="180">
        <f>ROUND(I161*H161,2)</f>
        <v>43.4</v>
      </c>
      <c r="K161" s="177" t="s">
        <v>148</v>
      </c>
      <c r="L161" s="36"/>
      <c r="M161" s="181" t="s">
        <v>26</v>
      </c>
      <c r="N161" s="182" t="s">
        <v>45</v>
      </c>
      <c r="O161" s="183">
        <v>4.9870000000000001</v>
      </c>
      <c r="P161" s="183">
        <f>O161*H161</f>
        <v>9.9740000000000009E-2</v>
      </c>
      <c r="Q161" s="183">
        <v>0</v>
      </c>
      <c r="R161" s="183">
        <f>Q161*H161</f>
        <v>0</v>
      </c>
      <c r="S161" s="183">
        <v>0</v>
      </c>
      <c r="T161" s="184">
        <f>S161*H161</f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85" t="s">
        <v>149</v>
      </c>
      <c r="AT161" s="185" t="s">
        <v>144</v>
      </c>
      <c r="AU161" s="185" t="s">
        <v>82</v>
      </c>
      <c r="AY161" s="17" t="s">
        <v>142</v>
      </c>
      <c r="BE161" s="186">
        <f>IF(N161="základní",J161,0)</f>
        <v>0</v>
      </c>
      <c r="BF161" s="186">
        <f>IF(N161="snížená",J161,0)</f>
        <v>0</v>
      </c>
      <c r="BG161" s="186">
        <f>IF(N161="zákl. přenesená",J161,0)</f>
        <v>43.4</v>
      </c>
      <c r="BH161" s="186">
        <f>IF(N161="sníž. přenesená",J161,0)</f>
        <v>0</v>
      </c>
      <c r="BI161" s="186">
        <f>IF(N161="nulová",J161,0)</f>
        <v>0</v>
      </c>
      <c r="BJ161" s="17" t="s">
        <v>149</v>
      </c>
      <c r="BK161" s="186">
        <f>ROUND(I161*H161,2)</f>
        <v>43.4</v>
      </c>
      <c r="BL161" s="17" t="s">
        <v>149</v>
      </c>
      <c r="BM161" s="185" t="s">
        <v>942</v>
      </c>
    </row>
    <row r="162" spans="1:65" s="2" customFormat="1" ht="10.199999999999999">
      <c r="A162" s="31"/>
      <c r="B162" s="32"/>
      <c r="C162" s="33"/>
      <c r="D162" s="187" t="s">
        <v>151</v>
      </c>
      <c r="E162" s="33"/>
      <c r="F162" s="188" t="s">
        <v>943</v>
      </c>
      <c r="G162" s="33"/>
      <c r="H162" s="33"/>
      <c r="I162" s="33"/>
      <c r="J162" s="33"/>
      <c r="K162" s="33"/>
      <c r="L162" s="36"/>
      <c r="M162" s="189"/>
      <c r="N162" s="190"/>
      <c r="O162" s="62"/>
      <c r="P162" s="62"/>
      <c r="Q162" s="62"/>
      <c r="R162" s="62"/>
      <c r="S162" s="62"/>
      <c r="T162" s="63"/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T162" s="17" t="s">
        <v>151</v>
      </c>
      <c r="AU162" s="17" t="s">
        <v>82</v>
      </c>
    </row>
    <row r="163" spans="1:65" s="13" customFormat="1" ht="10.199999999999999">
      <c r="B163" s="191"/>
      <c r="C163" s="192"/>
      <c r="D163" s="187" t="s">
        <v>153</v>
      </c>
      <c r="E163" s="193" t="s">
        <v>26</v>
      </c>
      <c r="F163" s="194" t="s">
        <v>944</v>
      </c>
      <c r="G163" s="192"/>
      <c r="H163" s="193" t="s">
        <v>26</v>
      </c>
      <c r="I163" s="192"/>
      <c r="J163" s="192"/>
      <c r="K163" s="192"/>
      <c r="L163" s="195"/>
      <c r="M163" s="196"/>
      <c r="N163" s="197"/>
      <c r="O163" s="197"/>
      <c r="P163" s="197"/>
      <c r="Q163" s="197"/>
      <c r="R163" s="197"/>
      <c r="S163" s="197"/>
      <c r="T163" s="198"/>
      <c r="AT163" s="199" t="s">
        <v>153</v>
      </c>
      <c r="AU163" s="199" t="s">
        <v>82</v>
      </c>
      <c r="AV163" s="13" t="s">
        <v>80</v>
      </c>
      <c r="AW163" s="13" t="s">
        <v>33</v>
      </c>
      <c r="AX163" s="13" t="s">
        <v>72</v>
      </c>
      <c r="AY163" s="199" t="s">
        <v>142</v>
      </c>
    </row>
    <row r="164" spans="1:65" s="13" customFormat="1" ht="10.199999999999999">
      <c r="B164" s="191"/>
      <c r="C164" s="192"/>
      <c r="D164" s="187" t="s">
        <v>153</v>
      </c>
      <c r="E164" s="193" t="s">
        <v>26</v>
      </c>
      <c r="F164" s="194" t="s">
        <v>945</v>
      </c>
      <c r="G164" s="192"/>
      <c r="H164" s="193" t="s">
        <v>26</v>
      </c>
      <c r="I164" s="192"/>
      <c r="J164" s="192"/>
      <c r="K164" s="192"/>
      <c r="L164" s="195"/>
      <c r="M164" s="196"/>
      <c r="N164" s="197"/>
      <c r="O164" s="197"/>
      <c r="P164" s="197"/>
      <c r="Q164" s="197"/>
      <c r="R164" s="197"/>
      <c r="S164" s="197"/>
      <c r="T164" s="198"/>
      <c r="AT164" s="199" t="s">
        <v>153</v>
      </c>
      <c r="AU164" s="199" t="s">
        <v>82</v>
      </c>
      <c r="AV164" s="13" t="s">
        <v>80</v>
      </c>
      <c r="AW164" s="13" t="s">
        <v>33</v>
      </c>
      <c r="AX164" s="13" t="s">
        <v>72</v>
      </c>
      <c r="AY164" s="199" t="s">
        <v>142</v>
      </c>
    </row>
    <row r="165" spans="1:65" s="14" customFormat="1" ht="10.199999999999999">
      <c r="B165" s="200"/>
      <c r="C165" s="201"/>
      <c r="D165" s="187" t="s">
        <v>153</v>
      </c>
      <c r="E165" s="202" t="s">
        <v>26</v>
      </c>
      <c r="F165" s="203" t="s">
        <v>946</v>
      </c>
      <c r="G165" s="201"/>
      <c r="H165" s="204">
        <v>1E-3</v>
      </c>
      <c r="I165" s="201"/>
      <c r="J165" s="201"/>
      <c r="K165" s="201"/>
      <c r="L165" s="205"/>
      <c r="M165" s="206"/>
      <c r="N165" s="207"/>
      <c r="O165" s="207"/>
      <c r="P165" s="207"/>
      <c r="Q165" s="207"/>
      <c r="R165" s="207"/>
      <c r="S165" s="207"/>
      <c r="T165" s="208"/>
      <c r="AT165" s="209" t="s">
        <v>153</v>
      </c>
      <c r="AU165" s="209" t="s">
        <v>82</v>
      </c>
      <c r="AV165" s="14" t="s">
        <v>82</v>
      </c>
      <c r="AW165" s="14" t="s">
        <v>33</v>
      </c>
      <c r="AX165" s="14" t="s">
        <v>72</v>
      </c>
      <c r="AY165" s="209" t="s">
        <v>142</v>
      </c>
    </row>
    <row r="166" spans="1:65" s="13" customFormat="1" ht="10.199999999999999">
      <c r="B166" s="191"/>
      <c r="C166" s="192"/>
      <c r="D166" s="187" t="s">
        <v>153</v>
      </c>
      <c r="E166" s="193" t="s">
        <v>26</v>
      </c>
      <c r="F166" s="194" t="s">
        <v>947</v>
      </c>
      <c r="G166" s="192"/>
      <c r="H166" s="193" t="s">
        <v>26</v>
      </c>
      <c r="I166" s="192"/>
      <c r="J166" s="192"/>
      <c r="K166" s="192"/>
      <c r="L166" s="195"/>
      <c r="M166" s="196"/>
      <c r="N166" s="197"/>
      <c r="O166" s="197"/>
      <c r="P166" s="197"/>
      <c r="Q166" s="197"/>
      <c r="R166" s="197"/>
      <c r="S166" s="197"/>
      <c r="T166" s="198"/>
      <c r="AT166" s="199" t="s">
        <v>153</v>
      </c>
      <c r="AU166" s="199" t="s">
        <v>82</v>
      </c>
      <c r="AV166" s="13" t="s">
        <v>80</v>
      </c>
      <c r="AW166" s="13" t="s">
        <v>33</v>
      </c>
      <c r="AX166" s="13" t="s">
        <v>72</v>
      </c>
      <c r="AY166" s="199" t="s">
        <v>142</v>
      </c>
    </row>
    <row r="167" spans="1:65" s="14" customFormat="1" ht="10.199999999999999">
      <c r="B167" s="200"/>
      <c r="C167" s="201"/>
      <c r="D167" s="187" t="s">
        <v>153</v>
      </c>
      <c r="E167" s="202" t="s">
        <v>26</v>
      </c>
      <c r="F167" s="203" t="s">
        <v>948</v>
      </c>
      <c r="G167" s="201"/>
      <c r="H167" s="204">
        <v>3.0000000000000001E-3</v>
      </c>
      <c r="I167" s="201"/>
      <c r="J167" s="201"/>
      <c r="K167" s="201"/>
      <c r="L167" s="205"/>
      <c r="M167" s="206"/>
      <c r="N167" s="207"/>
      <c r="O167" s="207"/>
      <c r="P167" s="207"/>
      <c r="Q167" s="207"/>
      <c r="R167" s="207"/>
      <c r="S167" s="207"/>
      <c r="T167" s="208"/>
      <c r="AT167" s="209" t="s">
        <v>153</v>
      </c>
      <c r="AU167" s="209" t="s">
        <v>82</v>
      </c>
      <c r="AV167" s="14" t="s">
        <v>82</v>
      </c>
      <c r="AW167" s="14" t="s">
        <v>33</v>
      </c>
      <c r="AX167" s="14" t="s">
        <v>72</v>
      </c>
      <c r="AY167" s="209" t="s">
        <v>142</v>
      </c>
    </row>
    <row r="168" spans="1:65" s="13" customFormat="1" ht="10.199999999999999">
      <c r="B168" s="191"/>
      <c r="C168" s="192"/>
      <c r="D168" s="187" t="s">
        <v>153</v>
      </c>
      <c r="E168" s="193" t="s">
        <v>26</v>
      </c>
      <c r="F168" s="194" t="s">
        <v>949</v>
      </c>
      <c r="G168" s="192"/>
      <c r="H168" s="193" t="s">
        <v>26</v>
      </c>
      <c r="I168" s="192"/>
      <c r="J168" s="192"/>
      <c r="K168" s="192"/>
      <c r="L168" s="195"/>
      <c r="M168" s="196"/>
      <c r="N168" s="197"/>
      <c r="O168" s="197"/>
      <c r="P168" s="197"/>
      <c r="Q168" s="197"/>
      <c r="R168" s="197"/>
      <c r="S168" s="197"/>
      <c r="T168" s="198"/>
      <c r="AT168" s="199" t="s">
        <v>153</v>
      </c>
      <c r="AU168" s="199" t="s">
        <v>82</v>
      </c>
      <c r="AV168" s="13" t="s">
        <v>80</v>
      </c>
      <c r="AW168" s="13" t="s">
        <v>33</v>
      </c>
      <c r="AX168" s="13" t="s">
        <v>72</v>
      </c>
      <c r="AY168" s="199" t="s">
        <v>142</v>
      </c>
    </row>
    <row r="169" spans="1:65" s="14" customFormat="1" ht="10.199999999999999">
      <c r="B169" s="200"/>
      <c r="C169" s="201"/>
      <c r="D169" s="187" t="s">
        <v>153</v>
      </c>
      <c r="E169" s="202" t="s">
        <v>26</v>
      </c>
      <c r="F169" s="203" t="s">
        <v>950</v>
      </c>
      <c r="G169" s="201"/>
      <c r="H169" s="204">
        <v>1.6E-2</v>
      </c>
      <c r="I169" s="201"/>
      <c r="J169" s="201"/>
      <c r="K169" s="201"/>
      <c r="L169" s="205"/>
      <c r="M169" s="206"/>
      <c r="N169" s="207"/>
      <c r="O169" s="207"/>
      <c r="P169" s="207"/>
      <c r="Q169" s="207"/>
      <c r="R169" s="207"/>
      <c r="S169" s="207"/>
      <c r="T169" s="208"/>
      <c r="AT169" s="209" t="s">
        <v>153</v>
      </c>
      <c r="AU169" s="209" t="s">
        <v>82</v>
      </c>
      <c r="AV169" s="14" t="s">
        <v>82</v>
      </c>
      <c r="AW169" s="14" t="s">
        <v>33</v>
      </c>
      <c r="AX169" s="14" t="s">
        <v>72</v>
      </c>
      <c r="AY169" s="209" t="s">
        <v>142</v>
      </c>
    </row>
    <row r="170" spans="1:65" s="15" customFormat="1" ht="10.199999999999999">
      <c r="B170" s="210"/>
      <c r="C170" s="211"/>
      <c r="D170" s="187" t="s">
        <v>153</v>
      </c>
      <c r="E170" s="212" t="s">
        <v>26</v>
      </c>
      <c r="F170" s="213" t="s">
        <v>177</v>
      </c>
      <c r="G170" s="211"/>
      <c r="H170" s="214">
        <v>0.02</v>
      </c>
      <c r="I170" s="211"/>
      <c r="J170" s="211"/>
      <c r="K170" s="211"/>
      <c r="L170" s="215"/>
      <c r="M170" s="216"/>
      <c r="N170" s="217"/>
      <c r="O170" s="217"/>
      <c r="P170" s="217"/>
      <c r="Q170" s="217"/>
      <c r="R170" s="217"/>
      <c r="S170" s="217"/>
      <c r="T170" s="218"/>
      <c r="AT170" s="219" t="s">
        <v>153</v>
      </c>
      <c r="AU170" s="219" t="s">
        <v>82</v>
      </c>
      <c r="AV170" s="15" t="s">
        <v>149</v>
      </c>
      <c r="AW170" s="15" t="s">
        <v>33</v>
      </c>
      <c r="AX170" s="15" t="s">
        <v>80</v>
      </c>
      <c r="AY170" s="219" t="s">
        <v>142</v>
      </c>
    </row>
    <row r="171" spans="1:65" s="2" customFormat="1" ht="16.5" customHeight="1">
      <c r="A171" s="31"/>
      <c r="B171" s="32"/>
      <c r="C171" s="220" t="s">
        <v>269</v>
      </c>
      <c r="D171" s="220" t="s">
        <v>285</v>
      </c>
      <c r="E171" s="221" t="s">
        <v>951</v>
      </c>
      <c r="F171" s="222" t="s">
        <v>952</v>
      </c>
      <c r="G171" s="223" t="s">
        <v>288</v>
      </c>
      <c r="H171" s="224">
        <v>0.81</v>
      </c>
      <c r="I171" s="225">
        <v>1100</v>
      </c>
      <c r="J171" s="225">
        <f>ROUND(I171*H171,2)</f>
        <v>891</v>
      </c>
      <c r="K171" s="222" t="s">
        <v>26</v>
      </c>
      <c r="L171" s="226"/>
      <c r="M171" s="227" t="s">
        <v>26</v>
      </c>
      <c r="N171" s="228" t="s">
        <v>45</v>
      </c>
      <c r="O171" s="183">
        <v>0</v>
      </c>
      <c r="P171" s="183">
        <f>O171*H171</f>
        <v>0</v>
      </c>
      <c r="Q171" s="183">
        <v>1E-3</v>
      </c>
      <c r="R171" s="183">
        <f>Q171*H171</f>
        <v>8.1000000000000006E-4</v>
      </c>
      <c r="S171" s="183">
        <v>0</v>
      </c>
      <c r="T171" s="184">
        <f>S171*H171</f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85" t="s">
        <v>206</v>
      </c>
      <c r="AT171" s="185" t="s">
        <v>285</v>
      </c>
      <c r="AU171" s="185" t="s">
        <v>82</v>
      </c>
      <c r="AY171" s="17" t="s">
        <v>142</v>
      </c>
      <c r="BE171" s="186">
        <f>IF(N171="základní",J171,0)</f>
        <v>0</v>
      </c>
      <c r="BF171" s="186">
        <f>IF(N171="snížená",J171,0)</f>
        <v>0</v>
      </c>
      <c r="BG171" s="186">
        <f>IF(N171="zákl. přenesená",J171,0)</f>
        <v>891</v>
      </c>
      <c r="BH171" s="186">
        <f>IF(N171="sníž. přenesená",J171,0)</f>
        <v>0</v>
      </c>
      <c r="BI171" s="186">
        <f>IF(N171="nulová",J171,0)</f>
        <v>0</v>
      </c>
      <c r="BJ171" s="17" t="s">
        <v>149</v>
      </c>
      <c r="BK171" s="186">
        <f>ROUND(I171*H171,2)</f>
        <v>891</v>
      </c>
      <c r="BL171" s="17" t="s">
        <v>149</v>
      </c>
      <c r="BM171" s="185" t="s">
        <v>953</v>
      </c>
    </row>
    <row r="172" spans="1:65" s="2" customFormat="1" ht="10.199999999999999">
      <c r="A172" s="31"/>
      <c r="B172" s="32"/>
      <c r="C172" s="33"/>
      <c r="D172" s="187" t="s">
        <v>151</v>
      </c>
      <c r="E172" s="33"/>
      <c r="F172" s="188" t="s">
        <v>952</v>
      </c>
      <c r="G172" s="33"/>
      <c r="H172" s="33"/>
      <c r="I172" s="33"/>
      <c r="J172" s="33"/>
      <c r="K172" s="33"/>
      <c r="L172" s="36"/>
      <c r="M172" s="189"/>
      <c r="N172" s="190"/>
      <c r="O172" s="62"/>
      <c r="P172" s="62"/>
      <c r="Q172" s="62"/>
      <c r="R172" s="62"/>
      <c r="S172" s="62"/>
      <c r="T172" s="63"/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T172" s="17" t="s">
        <v>151</v>
      </c>
      <c r="AU172" s="17" t="s">
        <v>82</v>
      </c>
    </row>
    <row r="173" spans="1:65" s="13" customFormat="1" ht="10.199999999999999">
      <c r="B173" s="191"/>
      <c r="C173" s="192"/>
      <c r="D173" s="187" t="s">
        <v>153</v>
      </c>
      <c r="E173" s="193" t="s">
        <v>26</v>
      </c>
      <c r="F173" s="194" t="s">
        <v>954</v>
      </c>
      <c r="G173" s="192"/>
      <c r="H173" s="193" t="s">
        <v>26</v>
      </c>
      <c r="I173" s="192"/>
      <c r="J173" s="192"/>
      <c r="K173" s="192"/>
      <c r="L173" s="195"/>
      <c r="M173" s="196"/>
      <c r="N173" s="197"/>
      <c r="O173" s="197"/>
      <c r="P173" s="197"/>
      <c r="Q173" s="197"/>
      <c r="R173" s="197"/>
      <c r="S173" s="197"/>
      <c r="T173" s="198"/>
      <c r="AT173" s="199" t="s">
        <v>153</v>
      </c>
      <c r="AU173" s="199" t="s">
        <v>82</v>
      </c>
      <c r="AV173" s="13" t="s">
        <v>80</v>
      </c>
      <c r="AW173" s="13" t="s">
        <v>33</v>
      </c>
      <c r="AX173" s="13" t="s">
        <v>72</v>
      </c>
      <c r="AY173" s="199" t="s">
        <v>142</v>
      </c>
    </row>
    <row r="174" spans="1:65" s="14" customFormat="1" ht="10.199999999999999">
      <c r="B174" s="200"/>
      <c r="C174" s="201"/>
      <c r="D174" s="187" t="s">
        <v>153</v>
      </c>
      <c r="E174" s="202" t="s">
        <v>26</v>
      </c>
      <c r="F174" s="203" t="s">
        <v>955</v>
      </c>
      <c r="G174" s="201"/>
      <c r="H174" s="204">
        <v>0.81</v>
      </c>
      <c r="I174" s="201"/>
      <c r="J174" s="201"/>
      <c r="K174" s="201"/>
      <c r="L174" s="205"/>
      <c r="M174" s="206"/>
      <c r="N174" s="207"/>
      <c r="O174" s="207"/>
      <c r="P174" s="207"/>
      <c r="Q174" s="207"/>
      <c r="R174" s="207"/>
      <c r="S174" s="207"/>
      <c r="T174" s="208"/>
      <c r="AT174" s="209" t="s">
        <v>153</v>
      </c>
      <c r="AU174" s="209" t="s">
        <v>82</v>
      </c>
      <c r="AV174" s="14" t="s">
        <v>82</v>
      </c>
      <c r="AW174" s="14" t="s">
        <v>33</v>
      </c>
      <c r="AX174" s="14" t="s">
        <v>80</v>
      </c>
      <c r="AY174" s="209" t="s">
        <v>142</v>
      </c>
    </row>
    <row r="175" spans="1:65" s="2" customFormat="1" ht="16.5" customHeight="1">
      <c r="A175" s="31"/>
      <c r="B175" s="32"/>
      <c r="C175" s="220" t="s">
        <v>278</v>
      </c>
      <c r="D175" s="220" t="s">
        <v>285</v>
      </c>
      <c r="E175" s="221" t="s">
        <v>956</v>
      </c>
      <c r="F175" s="222" t="s">
        <v>957</v>
      </c>
      <c r="G175" s="223" t="s">
        <v>288</v>
      </c>
      <c r="H175" s="224">
        <v>3.28</v>
      </c>
      <c r="I175" s="225">
        <v>300</v>
      </c>
      <c r="J175" s="225">
        <f>ROUND(I175*H175,2)</f>
        <v>984</v>
      </c>
      <c r="K175" s="222" t="s">
        <v>26</v>
      </c>
      <c r="L175" s="226"/>
      <c r="M175" s="227" t="s">
        <v>26</v>
      </c>
      <c r="N175" s="228" t="s">
        <v>45</v>
      </c>
      <c r="O175" s="183">
        <v>0</v>
      </c>
      <c r="P175" s="183">
        <f>O175*H175</f>
        <v>0</v>
      </c>
      <c r="Q175" s="183">
        <v>1E-3</v>
      </c>
      <c r="R175" s="183">
        <f>Q175*H175</f>
        <v>3.2799999999999999E-3</v>
      </c>
      <c r="S175" s="183">
        <v>0</v>
      </c>
      <c r="T175" s="184">
        <f>S175*H175</f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185" t="s">
        <v>206</v>
      </c>
      <c r="AT175" s="185" t="s">
        <v>285</v>
      </c>
      <c r="AU175" s="185" t="s">
        <v>82</v>
      </c>
      <c r="AY175" s="17" t="s">
        <v>142</v>
      </c>
      <c r="BE175" s="186">
        <f>IF(N175="základní",J175,0)</f>
        <v>0</v>
      </c>
      <c r="BF175" s="186">
        <f>IF(N175="snížená",J175,0)</f>
        <v>0</v>
      </c>
      <c r="BG175" s="186">
        <f>IF(N175="zákl. přenesená",J175,0)</f>
        <v>984</v>
      </c>
      <c r="BH175" s="186">
        <f>IF(N175="sníž. přenesená",J175,0)</f>
        <v>0</v>
      </c>
      <c r="BI175" s="186">
        <f>IF(N175="nulová",J175,0)</f>
        <v>0</v>
      </c>
      <c r="BJ175" s="17" t="s">
        <v>149</v>
      </c>
      <c r="BK175" s="186">
        <f>ROUND(I175*H175,2)</f>
        <v>984</v>
      </c>
      <c r="BL175" s="17" t="s">
        <v>149</v>
      </c>
      <c r="BM175" s="185" t="s">
        <v>958</v>
      </c>
    </row>
    <row r="176" spans="1:65" s="2" customFormat="1" ht="10.199999999999999">
      <c r="A176" s="31"/>
      <c r="B176" s="32"/>
      <c r="C176" s="33"/>
      <c r="D176" s="187" t="s">
        <v>151</v>
      </c>
      <c r="E176" s="33"/>
      <c r="F176" s="188" t="s">
        <v>957</v>
      </c>
      <c r="G176" s="33"/>
      <c r="H176" s="33"/>
      <c r="I176" s="33"/>
      <c r="J176" s="33"/>
      <c r="K176" s="33"/>
      <c r="L176" s="36"/>
      <c r="M176" s="189"/>
      <c r="N176" s="190"/>
      <c r="O176" s="62"/>
      <c r="P176" s="62"/>
      <c r="Q176" s="62"/>
      <c r="R176" s="62"/>
      <c r="S176" s="62"/>
      <c r="T176" s="63"/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T176" s="17" t="s">
        <v>151</v>
      </c>
      <c r="AU176" s="17" t="s">
        <v>82</v>
      </c>
    </row>
    <row r="177" spans="1:65" s="13" customFormat="1" ht="10.199999999999999">
      <c r="B177" s="191"/>
      <c r="C177" s="192"/>
      <c r="D177" s="187" t="s">
        <v>153</v>
      </c>
      <c r="E177" s="193" t="s">
        <v>26</v>
      </c>
      <c r="F177" s="194" t="s">
        <v>959</v>
      </c>
      <c r="G177" s="192"/>
      <c r="H177" s="193" t="s">
        <v>26</v>
      </c>
      <c r="I177" s="192"/>
      <c r="J177" s="192"/>
      <c r="K177" s="192"/>
      <c r="L177" s="195"/>
      <c r="M177" s="196"/>
      <c r="N177" s="197"/>
      <c r="O177" s="197"/>
      <c r="P177" s="197"/>
      <c r="Q177" s="197"/>
      <c r="R177" s="197"/>
      <c r="S177" s="197"/>
      <c r="T177" s="198"/>
      <c r="AT177" s="199" t="s">
        <v>153</v>
      </c>
      <c r="AU177" s="199" t="s">
        <v>82</v>
      </c>
      <c r="AV177" s="13" t="s">
        <v>80</v>
      </c>
      <c r="AW177" s="13" t="s">
        <v>33</v>
      </c>
      <c r="AX177" s="13" t="s">
        <v>72</v>
      </c>
      <c r="AY177" s="199" t="s">
        <v>142</v>
      </c>
    </row>
    <row r="178" spans="1:65" s="14" customFormat="1" ht="10.199999999999999">
      <c r="B178" s="200"/>
      <c r="C178" s="201"/>
      <c r="D178" s="187" t="s">
        <v>153</v>
      </c>
      <c r="E178" s="202" t="s">
        <v>26</v>
      </c>
      <c r="F178" s="203" t="s">
        <v>960</v>
      </c>
      <c r="G178" s="201"/>
      <c r="H178" s="204">
        <v>3.28</v>
      </c>
      <c r="I178" s="201"/>
      <c r="J178" s="201"/>
      <c r="K178" s="201"/>
      <c r="L178" s="205"/>
      <c r="M178" s="206"/>
      <c r="N178" s="207"/>
      <c r="O178" s="207"/>
      <c r="P178" s="207"/>
      <c r="Q178" s="207"/>
      <c r="R178" s="207"/>
      <c r="S178" s="207"/>
      <c r="T178" s="208"/>
      <c r="AT178" s="209" t="s">
        <v>153</v>
      </c>
      <c r="AU178" s="209" t="s">
        <v>82</v>
      </c>
      <c r="AV178" s="14" t="s">
        <v>82</v>
      </c>
      <c r="AW178" s="14" t="s">
        <v>33</v>
      </c>
      <c r="AX178" s="14" t="s">
        <v>80</v>
      </c>
      <c r="AY178" s="209" t="s">
        <v>142</v>
      </c>
    </row>
    <row r="179" spans="1:65" s="2" customFormat="1" ht="16.5" customHeight="1">
      <c r="A179" s="31"/>
      <c r="B179" s="32"/>
      <c r="C179" s="175" t="s">
        <v>276</v>
      </c>
      <c r="D179" s="175" t="s">
        <v>144</v>
      </c>
      <c r="E179" s="176" t="s">
        <v>961</v>
      </c>
      <c r="F179" s="177" t="s">
        <v>962</v>
      </c>
      <c r="G179" s="178" t="s">
        <v>436</v>
      </c>
      <c r="H179" s="179">
        <v>145</v>
      </c>
      <c r="I179" s="180">
        <v>12.45</v>
      </c>
      <c r="J179" s="180">
        <f>ROUND(I179*H179,2)</f>
        <v>1805.25</v>
      </c>
      <c r="K179" s="177" t="s">
        <v>148</v>
      </c>
      <c r="L179" s="36"/>
      <c r="M179" s="181" t="s">
        <v>26</v>
      </c>
      <c r="N179" s="182" t="s">
        <v>45</v>
      </c>
      <c r="O179" s="183">
        <v>5.7000000000000002E-2</v>
      </c>
      <c r="P179" s="183">
        <f>O179*H179</f>
        <v>8.2650000000000006</v>
      </c>
      <c r="Q179" s="183">
        <v>0</v>
      </c>
      <c r="R179" s="183">
        <f>Q179*H179</f>
        <v>0</v>
      </c>
      <c r="S179" s="183">
        <v>0</v>
      </c>
      <c r="T179" s="184">
        <f>S179*H179</f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185" t="s">
        <v>149</v>
      </c>
      <c r="AT179" s="185" t="s">
        <v>144</v>
      </c>
      <c r="AU179" s="185" t="s">
        <v>82</v>
      </c>
      <c r="AY179" s="17" t="s">
        <v>142</v>
      </c>
      <c r="BE179" s="186">
        <f>IF(N179="základní",J179,0)</f>
        <v>0</v>
      </c>
      <c r="BF179" s="186">
        <f>IF(N179="snížená",J179,0)</f>
        <v>0</v>
      </c>
      <c r="BG179" s="186">
        <f>IF(N179="zákl. přenesená",J179,0)</f>
        <v>1805.25</v>
      </c>
      <c r="BH179" s="186">
        <f>IF(N179="sníž. přenesená",J179,0)</f>
        <v>0</v>
      </c>
      <c r="BI179" s="186">
        <f>IF(N179="nulová",J179,0)</f>
        <v>0</v>
      </c>
      <c r="BJ179" s="17" t="s">
        <v>149</v>
      </c>
      <c r="BK179" s="186">
        <f>ROUND(I179*H179,2)</f>
        <v>1805.25</v>
      </c>
      <c r="BL179" s="17" t="s">
        <v>149</v>
      </c>
      <c r="BM179" s="185" t="s">
        <v>963</v>
      </c>
    </row>
    <row r="180" spans="1:65" s="2" customFormat="1" ht="10.199999999999999">
      <c r="A180" s="31"/>
      <c r="B180" s="32"/>
      <c r="C180" s="33"/>
      <c r="D180" s="187" t="s">
        <v>151</v>
      </c>
      <c r="E180" s="33"/>
      <c r="F180" s="188" t="s">
        <v>964</v>
      </c>
      <c r="G180" s="33"/>
      <c r="H180" s="33"/>
      <c r="I180" s="33"/>
      <c r="J180" s="33"/>
      <c r="K180" s="33"/>
      <c r="L180" s="36"/>
      <c r="M180" s="189"/>
      <c r="N180" s="190"/>
      <c r="O180" s="62"/>
      <c r="P180" s="62"/>
      <c r="Q180" s="62"/>
      <c r="R180" s="62"/>
      <c r="S180" s="62"/>
      <c r="T180" s="63"/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T180" s="17" t="s">
        <v>151</v>
      </c>
      <c r="AU180" s="17" t="s">
        <v>82</v>
      </c>
    </row>
    <row r="181" spans="1:65" s="13" customFormat="1" ht="10.199999999999999">
      <c r="B181" s="191"/>
      <c r="C181" s="192"/>
      <c r="D181" s="187" t="s">
        <v>153</v>
      </c>
      <c r="E181" s="193" t="s">
        <v>26</v>
      </c>
      <c r="F181" s="194" t="s">
        <v>965</v>
      </c>
      <c r="G181" s="192"/>
      <c r="H181" s="193" t="s">
        <v>26</v>
      </c>
      <c r="I181" s="192"/>
      <c r="J181" s="192"/>
      <c r="K181" s="192"/>
      <c r="L181" s="195"/>
      <c r="M181" s="196"/>
      <c r="N181" s="197"/>
      <c r="O181" s="197"/>
      <c r="P181" s="197"/>
      <c r="Q181" s="197"/>
      <c r="R181" s="197"/>
      <c r="S181" s="197"/>
      <c r="T181" s="198"/>
      <c r="AT181" s="199" t="s">
        <v>153</v>
      </c>
      <c r="AU181" s="199" t="s">
        <v>82</v>
      </c>
      <c r="AV181" s="13" t="s">
        <v>80</v>
      </c>
      <c r="AW181" s="13" t="s">
        <v>33</v>
      </c>
      <c r="AX181" s="13" t="s">
        <v>72</v>
      </c>
      <c r="AY181" s="199" t="s">
        <v>142</v>
      </c>
    </row>
    <row r="182" spans="1:65" s="14" customFormat="1" ht="10.199999999999999">
      <c r="B182" s="200"/>
      <c r="C182" s="201"/>
      <c r="D182" s="187" t="s">
        <v>153</v>
      </c>
      <c r="E182" s="202" t="s">
        <v>26</v>
      </c>
      <c r="F182" s="203" t="s">
        <v>966</v>
      </c>
      <c r="G182" s="201"/>
      <c r="H182" s="204">
        <v>145</v>
      </c>
      <c r="I182" s="201"/>
      <c r="J182" s="201"/>
      <c r="K182" s="201"/>
      <c r="L182" s="205"/>
      <c r="M182" s="206"/>
      <c r="N182" s="207"/>
      <c r="O182" s="207"/>
      <c r="P182" s="207"/>
      <c r="Q182" s="207"/>
      <c r="R182" s="207"/>
      <c r="S182" s="207"/>
      <c r="T182" s="208"/>
      <c r="AT182" s="209" t="s">
        <v>153</v>
      </c>
      <c r="AU182" s="209" t="s">
        <v>82</v>
      </c>
      <c r="AV182" s="14" t="s">
        <v>82</v>
      </c>
      <c r="AW182" s="14" t="s">
        <v>33</v>
      </c>
      <c r="AX182" s="14" t="s">
        <v>80</v>
      </c>
      <c r="AY182" s="209" t="s">
        <v>142</v>
      </c>
    </row>
    <row r="183" spans="1:65" s="2" customFormat="1" ht="16.5" customHeight="1">
      <c r="A183" s="31"/>
      <c r="B183" s="32"/>
      <c r="C183" s="220" t="s">
        <v>294</v>
      </c>
      <c r="D183" s="220" t="s">
        <v>285</v>
      </c>
      <c r="E183" s="221" t="s">
        <v>967</v>
      </c>
      <c r="F183" s="222" t="s">
        <v>968</v>
      </c>
      <c r="G183" s="223" t="s">
        <v>288</v>
      </c>
      <c r="H183" s="224">
        <v>10.1</v>
      </c>
      <c r="I183" s="225">
        <v>145</v>
      </c>
      <c r="J183" s="225">
        <f>ROUND(I183*H183,2)</f>
        <v>1464.5</v>
      </c>
      <c r="K183" s="222" t="s">
        <v>26</v>
      </c>
      <c r="L183" s="226"/>
      <c r="M183" s="227" t="s">
        <v>26</v>
      </c>
      <c r="N183" s="228" t="s">
        <v>45</v>
      </c>
      <c r="O183" s="183">
        <v>0</v>
      </c>
      <c r="P183" s="183">
        <f>O183*H183</f>
        <v>0</v>
      </c>
      <c r="Q183" s="183">
        <v>1E-3</v>
      </c>
      <c r="R183" s="183">
        <f>Q183*H183</f>
        <v>1.01E-2</v>
      </c>
      <c r="S183" s="183">
        <v>0</v>
      </c>
      <c r="T183" s="184">
        <f>S183*H183</f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185" t="s">
        <v>206</v>
      </c>
      <c r="AT183" s="185" t="s">
        <v>285</v>
      </c>
      <c r="AU183" s="185" t="s">
        <v>82</v>
      </c>
      <c r="AY183" s="17" t="s">
        <v>142</v>
      </c>
      <c r="BE183" s="186">
        <f>IF(N183="základní",J183,0)</f>
        <v>0</v>
      </c>
      <c r="BF183" s="186">
        <f>IF(N183="snížená",J183,0)</f>
        <v>0</v>
      </c>
      <c r="BG183" s="186">
        <f>IF(N183="zákl. přenesená",J183,0)</f>
        <v>1464.5</v>
      </c>
      <c r="BH183" s="186">
        <f>IF(N183="sníž. přenesená",J183,0)</f>
        <v>0</v>
      </c>
      <c r="BI183" s="186">
        <f>IF(N183="nulová",J183,0)</f>
        <v>0</v>
      </c>
      <c r="BJ183" s="17" t="s">
        <v>149</v>
      </c>
      <c r="BK183" s="186">
        <f>ROUND(I183*H183,2)</f>
        <v>1464.5</v>
      </c>
      <c r="BL183" s="17" t="s">
        <v>149</v>
      </c>
      <c r="BM183" s="185" t="s">
        <v>969</v>
      </c>
    </row>
    <row r="184" spans="1:65" s="2" customFormat="1" ht="10.199999999999999">
      <c r="A184" s="31"/>
      <c r="B184" s="32"/>
      <c r="C184" s="33"/>
      <c r="D184" s="187" t="s">
        <v>151</v>
      </c>
      <c r="E184" s="33"/>
      <c r="F184" s="188" t="s">
        <v>968</v>
      </c>
      <c r="G184" s="33"/>
      <c r="H184" s="33"/>
      <c r="I184" s="33"/>
      <c r="J184" s="33"/>
      <c r="K184" s="33"/>
      <c r="L184" s="36"/>
      <c r="M184" s="189"/>
      <c r="N184" s="190"/>
      <c r="O184" s="62"/>
      <c r="P184" s="62"/>
      <c r="Q184" s="62"/>
      <c r="R184" s="62"/>
      <c r="S184" s="62"/>
      <c r="T184" s="63"/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T184" s="17" t="s">
        <v>151</v>
      </c>
      <c r="AU184" s="17" t="s">
        <v>82</v>
      </c>
    </row>
    <row r="185" spans="1:65" s="13" customFormat="1" ht="10.199999999999999">
      <c r="B185" s="191"/>
      <c r="C185" s="192"/>
      <c r="D185" s="187" t="s">
        <v>153</v>
      </c>
      <c r="E185" s="193" t="s">
        <v>26</v>
      </c>
      <c r="F185" s="194" t="s">
        <v>970</v>
      </c>
      <c r="G185" s="192"/>
      <c r="H185" s="193" t="s">
        <v>26</v>
      </c>
      <c r="I185" s="192"/>
      <c r="J185" s="192"/>
      <c r="K185" s="192"/>
      <c r="L185" s="195"/>
      <c r="M185" s="196"/>
      <c r="N185" s="197"/>
      <c r="O185" s="197"/>
      <c r="P185" s="197"/>
      <c r="Q185" s="197"/>
      <c r="R185" s="197"/>
      <c r="S185" s="197"/>
      <c r="T185" s="198"/>
      <c r="AT185" s="199" t="s">
        <v>153</v>
      </c>
      <c r="AU185" s="199" t="s">
        <v>82</v>
      </c>
      <c r="AV185" s="13" t="s">
        <v>80</v>
      </c>
      <c r="AW185" s="13" t="s">
        <v>33</v>
      </c>
      <c r="AX185" s="13" t="s">
        <v>72</v>
      </c>
      <c r="AY185" s="199" t="s">
        <v>142</v>
      </c>
    </row>
    <row r="186" spans="1:65" s="13" customFormat="1" ht="10.199999999999999">
      <c r="B186" s="191"/>
      <c r="C186" s="192"/>
      <c r="D186" s="187" t="s">
        <v>153</v>
      </c>
      <c r="E186" s="193" t="s">
        <v>26</v>
      </c>
      <c r="F186" s="194" t="s">
        <v>971</v>
      </c>
      <c r="G186" s="192"/>
      <c r="H186" s="193" t="s">
        <v>26</v>
      </c>
      <c r="I186" s="192"/>
      <c r="J186" s="192"/>
      <c r="K186" s="192"/>
      <c r="L186" s="195"/>
      <c r="M186" s="196"/>
      <c r="N186" s="197"/>
      <c r="O186" s="197"/>
      <c r="P186" s="197"/>
      <c r="Q186" s="197"/>
      <c r="R186" s="197"/>
      <c r="S186" s="197"/>
      <c r="T186" s="198"/>
      <c r="AT186" s="199" t="s">
        <v>153</v>
      </c>
      <c r="AU186" s="199" t="s">
        <v>82</v>
      </c>
      <c r="AV186" s="13" t="s">
        <v>80</v>
      </c>
      <c r="AW186" s="13" t="s">
        <v>33</v>
      </c>
      <c r="AX186" s="13" t="s">
        <v>72</v>
      </c>
      <c r="AY186" s="199" t="s">
        <v>142</v>
      </c>
    </row>
    <row r="187" spans="1:65" s="14" customFormat="1" ht="10.199999999999999">
      <c r="B187" s="200"/>
      <c r="C187" s="201"/>
      <c r="D187" s="187" t="s">
        <v>153</v>
      </c>
      <c r="E187" s="202" t="s">
        <v>26</v>
      </c>
      <c r="F187" s="203" t="s">
        <v>972</v>
      </c>
      <c r="G187" s="201"/>
      <c r="H187" s="204">
        <v>8.1</v>
      </c>
      <c r="I187" s="201"/>
      <c r="J187" s="201"/>
      <c r="K187" s="201"/>
      <c r="L187" s="205"/>
      <c r="M187" s="206"/>
      <c r="N187" s="207"/>
      <c r="O187" s="207"/>
      <c r="P187" s="207"/>
      <c r="Q187" s="207"/>
      <c r="R187" s="207"/>
      <c r="S187" s="207"/>
      <c r="T187" s="208"/>
      <c r="AT187" s="209" t="s">
        <v>153</v>
      </c>
      <c r="AU187" s="209" t="s">
        <v>82</v>
      </c>
      <c r="AV187" s="14" t="s">
        <v>82</v>
      </c>
      <c r="AW187" s="14" t="s">
        <v>33</v>
      </c>
      <c r="AX187" s="14" t="s">
        <v>72</v>
      </c>
      <c r="AY187" s="209" t="s">
        <v>142</v>
      </c>
    </row>
    <row r="188" spans="1:65" s="13" customFormat="1" ht="10.199999999999999">
      <c r="B188" s="191"/>
      <c r="C188" s="192"/>
      <c r="D188" s="187" t="s">
        <v>153</v>
      </c>
      <c r="E188" s="193" t="s">
        <v>26</v>
      </c>
      <c r="F188" s="194" t="s">
        <v>973</v>
      </c>
      <c r="G188" s="192"/>
      <c r="H188" s="193" t="s">
        <v>26</v>
      </c>
      <c r="I188" s="192"/>
      <c r="J188" s="192"/>
      <c r="K188" s="192"/>
      <c r="L188" s="195"/>
      <c r="M188" s="196"/>
      <c r="N188" s="197"/>
      <c r="O188" s="197"/>
      <c r="P188" s="197"/>
      <c r="Q188" s="197"/>
      <c r="R188" s="197"/>
      <c r="S188" s="197"/>
      <c r="T188" s="198"/>
      <c r="AT188" s="199" t="s">
        <v>153</v>
      </c>
      <c r="AU188" s="199" t="s">
        <v>82</v>
      </c>
      <c r="AV188" s="13" t="s">
        <v>80</v>
      </c>
      <c r="AW188" s="13" t="s">
        <v>33</v>
      </c>
      <c r="AX188" s="13" t="s">
        <v>72</v>
      </c>
      <c r="AY188" s="199" t="s">
        <v>142</v>
      </c>
    </row>
    <row r="189" spans="1:65" s="14" customFormat="1" ht="10.199999999999999">
      <c r="B189" s="200"/>
      <c r="C189" s="201"/>
      <c r="D189" s="187" t="s">
        <v>153</v>
      </c>
      <c r="E189" s="202" t="s">
        <v>26</v>
      </c>
      <c r="F189" s="203" t="s">
        <v>974</v>
      </c>
      <c r="G189" s="201"/>
      <c r="H189" s="204">
        <v>2</v>
      </c>
      <c r="I189" s="201"/>
      <c r="J189" s="201"/>
      <c r="K189" s="201"/>
      <c r="L189" s="205"/>
      <c r="M189" s="206"/>
      <c r="N189" s="207"/>
      <c r="O189" s="207"/>
      <c r="P189" s="207"/>
      <c r="Q189" s="207"/>
      <c r="R189" s="207"/>
      <c r="S189" s="207"/>
      <c r="T189" s="208"/>
      <c r="AT189" s="209" t="s">
        <v>153</v>
      </c>
      <c r="AU189" s="209" t="s">
        <v>82</v>
      </c>
      <c r="AV189" s="14" t="s">
        <v>82</v>
      </c>
      <c r="AW189" s="14" t="s">
        <v>33</v>
      </c>
      <c r="AX189" s="14" t="s">
        <v>72</v>
      </c>
      <c r="AY189" s="209" t="s">
        <v>142</v>
      </c>
    </row>
    <row r="190" spans="1:65" s="15" customFormat="1" ht="10.199999999999999">
      <c r="B190" s="210"/>
      <c r="C190" s="211"/>
      <c r="D190" s="187" t="s">
        <v>153</v>
      </c>
      <c r="E190" s="212" t="s">
        <v>26</v>
      </c>
      <c r="F190" s="213" t="s">
        <v>177</v>
      </c>
      <c r="G190" s="211"/>
      <c r="H190" s="214">
        <v>10.1</v>
      </c>
      <c r="I190" s="211"/>
      <c r="J190" s="211"/>
      <c r="K190" s="211"/>
      <c r="L190" s="215"/>
      <c r="M190" s="216"/>
      <c r="N190" s="217"/>
      <c r="O190" s="217"/>
      <c r="P190" s="217"/>
      <c r="Q190" s="217"/>
      <c r="R190" s="217"/>
      <c r="S190" s="217"/>
      <c r="T190" s="218"/>
      <c r="AT190" s="219" t="s">
        <v>153</v>
      </c>
      <c r="AU190" s="219" t="s">
        <v>82</v>
      </c>
      <c r="AV190" s="15" t="s">
        <v>149</v>
      </c>
      <c r="AW190" s="15" t="s">
        <v>33</v>
      </c>
      <c r="AX190" s="15" t="s">
        <v>80</v>
      </c>
      <c r="AY190" s="219" t="s">
        <v>142</v>
      </c>
    </row>
    <row r="191" spans="1:65" s="2" customFormat="1" ht="16.5" customHeight="1">
      <c r="A191" s="31"/>
      <c r="B191" s="32"/>
      <c r="C191" s="175" t="s">
        <v>300</v>
      </c>
      <c r="D191" s="175" t="s">
        <v>144</v>
      </c>
      <c r="E191" s="176" t="s">
        <v>975</v>
      </c>
      <c r="F191" s="177" t="s">
        <v>976</v>
      </c>
      <c r="G191" s="178" t="s">
        <v>235</v>
      </c>
      <c r="H191" s="179">
        <v>22.5</v>
      </c>
      <c r="I191" s="180">
        <v>56.2</v>
      </c>
      <c r="J191" s="180">
        <f>ROUND(I191*H191,2)</f>
        <v>1264.5</v>
      </c>
      <c r="K191" s="177" t="s">
        <v>26</v>
      </c>
      <c r="L191" s="36"/>
      <c r="M191" s="181" t="s">
        <v>26</v>
      </c>
      <c r="N191" s="182" t="s">
        <v>45</v>
      </c>
      <c r="O191" s="183">
        <v>0.18099999999999999</v>
      </c>
      <c r="P191" s="183">
        <f>O191*H191</f>
        <v>4.0724999999999998</v>
      </c>
      <c r="Q191" s="183">
        <v>0</v>
      </c>
      <c r="R191" s="183">
        <f>Q191*H191</f>
        <v>0</v>
      </c>
      <c r="S191" s="183">
        <v>0</v>
      </c>
      <c r="T191" s="184">
        <f>S191*H191</f>
        <v>0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185" t="s">
        <v>149</v>
      </c>
      <c r="AT191" s="185" t="s">
        <v>144</v>
      </c>
      <c r="AU191" s="185" t="s">
        <v>82</v>
      </c>
      <c r="AY191" s="17" t="s">
        <v>142</v>
      </c>
      <c r="BE191" s="186">
        <f>IF(N191="základní",J191,0)</f>
        <v>0</v>
      </c>
      <c r="BF191" s="186">
        <f>IF(N191="snížená",J191,0)</f>
        <v>0</v>
      </c>
      <c r="BG191" s="186">
        <f>IF(N191="zákl. přenesená",J191,0)</f>
        <v>1264.5</v>
      </c>
      <c r="BH191" s="186">
        <f>IF(N191="sníž. přenesená",J191,0)</f>
        <v>0</v>
      </c>
      <c r="BI191" s="186">
        <f>IF(N191="nulová",J191,0)</f>
        <v>0</v>
      </c>
      <c r="BJ191" s="17" t="s">
        <v>149</v>
      </c>
      <c r="BK191" s="186">
        <f>ROUND(I191*H191,2)</f>
        <v>1264.5</v>
      </c>
      <c r="BL191" s="17" t="s">
        <v>149</v>
      </c>
      <c r="BM191" s="185" t="s">
        <v>977</v>
      </c>
    </row>
    <row r="192" spans="1:65" s="2" customFormat="1" ht="10.199999999999999">
      <c r="A192" s="31"/>
      <c r="B192" s="32"/>
      <c r="C192" s="33"/>
      <c r="D192" s="187" t="s">
        <v>151</v>
      </c>
      <c r="E192" s="33"/>
      <c r="F192" s="188" t="s">
        <v>978</v>
      </c>
      <c r="G192" s="33"/>
      <c r="H192" s="33"/>
      <c r="I192" s="33"/>
      <c r="J192" s="33"/>
      <c r="K192" s="33"/>
      <c r="L192" s="36"/>
      <c r="M192" s="189"/>
      <c r="N192" s="190"/>
      <c r="O192" s="62"/>
      <c r="P192" s="62"/>
      <c r="Q192" s="62"/>
      <c r="R192" s="62"/>
      <c r="S192" s="62"/>
      <c r="T192" s="63"/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T192" s="17" t="s">
        <v>151</v>
      </c>
      <c r="AU192" s="17" t="s">
        <v>82</v>
      </c>
    </row>
    <row r="193" spans="1:65" s="13" customFormat="1" ht="10.199999999999999">
      <c r="B193" s="191"/>
      <c r="C193" s="192"/>
      <c r="D193" s="187" t="s">
        <v>153</v>
      </c>
      <c r="E193" s="193" t="s">
        <v>26</v>
      </c>
      <c r="F193" s="194" t="s">
        <v>979</v>
      </c>
      <c r="G193" s="192"/>
      <c r="H193" s="193" t="s">
        <v>26</v>
      </c>
      <c r="I193" s="192"/>
      <c r="J193" s="192"/>
      <c r="K193" s="192"/>
      <c r="L193" s="195"/>
      <c r="M193" s="196"/>
      <c r="N193" s="197"/>
      <c r="O193" s="197"/>
      <c r="P193" s="197"/>
      <c r="Q193" s="197"/>
      <c r="R193" s="197"/>
      <c r="S193" s="197"/>
      <c r="T193" s="198"/>
      <c r="AT193" s="199" t="s">
        <v>153</v>
      </c>
      <c r="AU193" s="199" t="s">
        <v>82</v>
      </c>
      <c r="AV193" s="13" t="s">
        <v>80</v>
      </c>
      <c r="AW193" s="13" t="s">
        <v>33</v>
      </c>
      <c r="AX193" s="13" t="s">
        <v>72</v>
      </c>
      <c r="AY193" s="199" t="s">
        <v>142</v>
      </c>
    </row>
    <row r="194" spans="1:65" s="14" customFormat="1" ht="10.199999999999999">
      <c r="B194" s="200"/>
      <c r="C194" s="201"/>
      <c r="D194" s="187" t="s">
        <v>153</v>
      </c>
      <c r="E194" s="202" t="s">
        <v>26</v>
      </c>
      <c r="F194" s="203" t="s">
        <v>980</v>
      </c>
      <c r="G194" s="201"/>
      <c r="H194" s="204">
        <v>22.5</v>
      </c>
      <c r="I194" s="201"/>
      <c r="J194" s="201"/>
      <c r="K194" s="201"/>
      <c r="L194" s="205"/>
      <c r="M194" s="206"/>
      <c r="N194" s="207"/>
      <c r="O194" s="207"/>
      <c r="P194" s="207"/>
      <c r="Q194" s="207"/>
      <c r="R194" s="207"/>
      <c r="S194" s="207"/>
      <c r="T194" s="208"/>
      <c r="AT194" s="209" t="s">
        <v>153</v>
      </c>
      <c r="AU194" s="209" t="s">
        <v>82</v>
      </c>
      <c r="AV194" s="14" t="s">
        <v>82</v>
      </c>
      <c r="AW194" s="14" t="s">
        <v>33</v>
      </c>
      <c r="AX194" s="14" t="s">
        <v>80</v>
      </c>
      <c r="AY194" s="209" t="s">
        <v>142</v>
      </c>
    </row>
    <row r="195" spans="1:65" s="2" customFormat="1" ht="16.5" customHeight="1">
      <c r="A195" s="31"/>
      <c r="B195" s="32"/>
      <c r="C195" s="220" t="s">
        <v>7</v>
      </c>
      <c r="D195" s="220" t="s">
        <v>285</v>
      </c>
      <c r="E195" s="221" t="s">
        <v>981</v>
      </c>
      <c r="F195" s="222" t="s">
        <v>982</v>
      </c>
      <c r="G195" s="223" t="s">
        <v>147</v>
      </c>
      <c r="H195" s="224">
        <v>2.25</v>
      </c>
      <c r="I195" s="225">
        <v>1240</v>
      </c>
      <c r="J195" s="225">
        <f>ROUND(I195*H195,2)</f>
        <v>2790</v>
      </c>
      <c r="K195" s="222" t="s">
        <v>26</v>
      </c>
      <c r="L195" s="226"/>
      <c r="M195" s="227" t="s">
        <v>26</v>
      </c>
      <c r="N195" s="228" t="s">
        <v>45</v>
      </c>
      <c r="O195" s="183">
        <v>0</v>
      </c>
      <c r="P195" s="183">
        <f>O195*H195</f>
        <v>0</v>
      </c>
      <c r="Q195" s="183">
        <v>0.2</v>
      </c>
      <c r="R195" s="183">
        <f>Q195*H195</f>
        <v>0.45</v>
      </c>
      <c r="S195" s="183">
        <v>0</v>
      </c>
      <c r="T195" s="184">
        <f>S195*H195</f>
        <v>0</v>
      </c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185" t="s">
        <v>206</v>
      </c>
      <c r="AT195" s="185" t="s">
        <v>285</v>
      </c>
      <c r="AU195" s="185" t="s">
        <v>82</v>
      </c>
      <c r="AY195" s="17" t="s">
        <v>142</v>
      </c>
      <c r="BE195" s="186">
        <f>IF(N195="základní",J195,0)</f>
        <v>0</v>
      </c>
      <c r="BF195" s="186">
        <f>IF(N195="snížená",J195,0)</f>
        <v>0</v>
      </c>
      <c r="BG195" s="186">
        <f>IF(N195="zákl. přenesená",J195,0)</f>
        <v>2790</v>
      </c>
      <c r="BH195" s="186">
        <f>IF(N195="sníž. přenesená",J195,0)</f>
        <v>0</v>
      </c>
      <c r="BI195" s="186">
        <f>IF(N195="nulová",J195,0)</f>
        <v>0</v>
      </c>
      <c r="BJ195" s="17" t="s">
        <v>149</v>
      </c>
      <c r="BK195" s="186">
        <f>ROUND(I195*H195,2)</f>
        <v>2790</v>
      </c>
      <c r="BL195" s="17" t="s">
        <v>149</v>
      </c>
      <c r="BM195" s="185" t="s">
        <v>983</v>
      </c>
    </row>
    <row r="196" spans="1:65" s="2" customFormat="1" ht="10.199999999999999">
      <c r="A196" s="31"/>
      <c r="B196" s="32"/>
      <c r="C196" s="33"/>
      <c r="D196" s="187" t="s">
        <v>151</v>
      </c>
      <c r="E196" s="33"/>
      <c r="F196" s="188" t="s">
        <v>984</v>
      </c>
      <c r="G196" s="33"/>
      <c r="H196" s="33"/>
      <c r="I196" s="33"/>
      <c r="J196" s="33"/>
      <c r="K196" s="33"/>
      <c r="L196" s="36"/>
      <c r="M196" s="189"/>
      <c r="N196" s="190"/>
      <c r="O196" s="62"/>
      <c r="P196" s="62"/>
      <c r="Q196" s="62"/>
      <c r="R196" s="62"/>
      <c r="S196" s="62"/>
      <c r="T196" s="63"/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T196" s="17" t="s">
        <v>151</v>
      </c>
      <c r="AU196" s="17" t="s">
        <v>82</v>
      </c>
    </row>
    <row r="197" spans="1:65" s="13" customFormat="1" ht="10.199999999999999">
      <c r="B197" s="191"/>
      <c r="C197" s="192"/>
      <c r="D197" s="187" t="s">
        <v>153</v>
      </c>
      <c r="E197" s="193" t="s">
        <v>26</v>
      </c>
      <c r="F197" s="194" t="s">
        <v>985</v>
      </c>
      <c r="G197" s="192"/>
      <c r="H197" s="193" t="s">
        <v>26</v>
      </c>
      <c r="I197" s="192"/>
      <c r="J197" s="192"/>
      <c r="K197" s="192"/>
      <c r="L197" s="195"/>
      <c r="M197" s="196"/>
      <c r="N197" s="197"/>
      <c r="O197" s="197"/>
      <c r="P197" s="197"/>
      <c r="Q197" s="197"/>
      <c r="R197" s="197"/>
      <c r="S197" s="197"/>
      <c r="T197" s="198"/>
      <c r="AT197" s="199" t="s">
        <v>153</v>
      </c>
      <c r="AU197" s="199" t="s">
        <v>82</v>
      </c>
      <c r="AV197" s="13" t="s">
        <v>80</v>
      </c>
      <c r="AW197" s="13" t="s">
        <v>33</v>
      </c>
      <c r="AX197" s="13" t="s">
        <v>72</v>
      </c>
      <c r="AY197" s="199" t="s">
        <v>142</v>
      </c>
    </row>
    <row r="198" spans="1:65" s="14" customFormat="1" ht="10.199999999999999">
      <c r="B198" s="200"/>
      <c r="C198" s="201"/>
      <c r="D198" s="187" t="s">
        <v>153</v>
      </c>
      <c r="E198" s="202" t="s">
        <v>26</v>
      </c>
      <c r="F198" s="203" t="s">
        <v>986</v>
      </c>
      <c r="G198" s="201"/>
      <c r="H198" s="204">
        <v>2.25</v>
      </c>
      <c r="I198" s="201"/>
      <c r="J198" s="201"/>
      <c r="K198" s="201"/>
      <c r="L198" s="205"/>
      <c r="M198" s="206"/>
      <c r="N198" s="207"/>
      <c r="O198" s="207"/>
      <c r="P198" s="207"/>
      <c r="Q198" s="207"/>
      <c r="R198" s="207"/>
      <c r="S198" s="207"/>
      <c r="T198" s="208"/>
      <c r="AT198" s="209" t="s">
        <v>153</v>
      </c>
      <c r="AU198" s="209" t="s">
        <v>82</v>
      </c>
      <c r="AV198" s="14" t="s">
        <v>82</v>
      </c>
      <c r="AW198" s="14" t="s">
        <v>33</v>
      </c>
      <c r="AX198" s="14" t="s">
        <v>80</v>
      </c>
      <c r="AY198" s="209" t="s">
        <v>142</v>
      </c>
    </row>
    <row r="199" spans="1:65" s="2" customFormat="1" ht="16.5" customHeight="1">
      <c r="A199" s="31"/>
      <c r="B199" s="32"/>
      <c r="C199" s="175" t="s">
        <v>313</v>
      </c>
      <c r="D199" s="175" t="s">
        <v>144</v>
      </c>
      <c r="E199" s="176" t="s">
        <v>987</v>
      </c>
      <c r="F199" s="177" t="s">
        <v>988</v>
      </c>
      <c r="G199" s="178" t="s">
        <v>147</v>
      </c>
      <c r="H199" s="179">
        <v>6.5</v>
      </c>
      <c r="I199" s="180">
        <v>381</v>
      </c>
      <c r="J199" s="180">
        <f>ROUND(I199*H199,2)</f>
        <v>2476.5</v>
      </c>
      <c r="K199" s="177" t="s">
        <v>989</v>
      </c>
      <c r="L199" s="36"/>
      <c r="M199" s="181" t="s">
        <v>26</v>
      </c>
      <c r="N199" s="182" t="s">
        <v>45</v>
      </c>
      <c r="O199" s="183">
        <v>1.196</v>
      </c>
      <c r="P199" s="183">
        <f>O199*H199</f>
        <v>7.774</v>
      </c>
      <c r="Q199" s="183">
        <v>0</v>
      </c>
      <c r="R199" s="183">
        <f>Q199*H199</f>
        <v>0</v>
      </c>
      <c r="S199" s="183">
        <v>0</v>
      </c>
      <c r="T199" s="184">
        <f>S199*H199</f>
        <v>0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185" t="s">
        <v>149</v>
      </c>
      <c r="AT199" s="185" t="s">
        <v>144</v>
      </c>
      <c r="AU199" s="185" t="s">
        <v>82</v>
      </c>
      <c r="AY199" s="17" t="s">
        <v>142</v>
      </c>
      <c r="BE199" s="186">
        <f>IF(N199="základní",J199,0)</f>
        <v>0</v>
      </c>
      <c r="BF199" s="186">
        <f>IF(N199="snížená",J199,0)</f>
        <v>0</v>
      </c>
      <c r="BG199" s="186">
        <f>IF(N199="zákl. přenesená",J199,0)</f>
        <v>2476.5</v>
      </c>
      <c r="BH199" s="186">
        <f>IF(N199="sníž. přenesená",J199,0)</f>
        <v>0</v>
      </c>
      <c r="BI199" s="186">
        <f>IF(N199="nulová",J199,0)</f>
        <v>0</v>
      </c>
      <c r="BJ199" s="17" t="s">
        <v>149</v>
      </c>
      <c r="BK199" s="186">
        <f>ROUND(I199*H199,2)</f>
        <v>2476.5</v>
      </c>
      <c r="BL199" s="17" t="s">
        <v>149</v>
      </c>
      <c r="BM199" s="185" t="s">
        <v>990</v>
      </c>
    </row>
    <row r="200" spans="1:65" s="2" customFormat="1" ht="10.199999999999999">
      <c r="A200" s="31"/>
      <c r="B200" s="32"/>
      <c r="C200" s="33"/>
      <c r="D200" s="187" t="s">
        <v>151</v>
      </c>
      <c r="E200" s="33"/>
      <c r="F200" s="188" t="s">
        <v>991</v>
      </c>
      <c r="G200" s="33"/>
      <c r="H200" s="33"/>
      <c r="I200" s="33"/>
      <c r="J200" s="33"/>
      <c r="K200" s="33"/>
      <c r="L200" s="36"/>
      <c r="M200" s="189"/>
      <c r="N200" s="190"/>
      <c r="O200" s="62"/>
      <c r="P200" s="62"/>
      <c r="Q200" s="62"/>
      <c r="R200" s="62"/>
      <c r="S200" s="62"/>
      <c r="T200" s="63"/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T200" s="17" t="s">
        <v>151</v>
      </c>
      <c r="AU200" s="17" t="s">
        <v>82</v>
      </c>
    </row>
    <row r="201" spans="1:65" s="13" customFormat="1" ht="10.199999999999999">
      <c r="B201" s="191"/>
      <c r="C201" s="192"/>
      <c r="D201" s="187" t="s">
        <v>153</v>
      </c>
      <c r="E201" s="193" t="s">
        <v>26</v>
      </c>
      <c r="F201" s="194" t="s">
        <v>944</v>
      </c>
      <c r="G201" s="192"/>
      <c r="H201" s="193" t="s">
        <v>26</v>
      </c>
      <c r="I201" s="192"/>
      <c r="J201" s="192"/>
      <c r="K201" s="192"/>
      <c r="L201" s="195"/>
      <c r="M201" s="196"/>
      <c r="N201" s="197"/>
      <c r="O201" s="197"/>
      <c r="P201" s="197"/>
      <c r="Q201" s="197"/>
      <c r="R201" s="197"/>
      <c r="S201" s="197"/>
      <c r="T201" s="198"/>
      <c r="AT201" s="199" t="s">
        <v>153</v>
      </c>
      <c r="AU201" s="199" t="s">
        <v>82</v>
      </c>
      <c r="AV201" s="13" t="s">
        <v>80</v>
      </c>
      <c r="AW201" s="13" t="s">
        <v>33</v>
      </c>
      <c r="AX201" s="13" t="s">
        <v>72</v>
      </c>
      <c r="AY201" s="199" t="s">
        <v>142</v>
      </c>
    </row>
    <row r="202" spans="1:65" s="13" customFormat="1" ht="10.199999999999999">
      <c r="B202" s="191"/>
      <c r="C202" s="192"/>
      <c r="D202" s="187" t="s">
        <v>153</v>
      </c>
      <c r="E202" s="193" t="s">
        <v>26</v>
      </c>
      <c r="F202" s="194" t="s">
        <v>992</v>
      </c>
      <c r="G202" s="192"/>
      <c r="H202" s="193" t="s">
        <v>26</v>
      </c>
      <c r="I202" s="192"/>
      <c r="J202" s="192"/>
      <c r="K202" s="192"/>
      <c r="L202" s="195"/>
      <c r="M202" s="196"/>
      <c r="N202" s="197"/>
      <c r="O202" s="197"/>
      <c r="P202" s="197"/>
      <c r="Q202" s="197"/>
      <c r="R202" s="197"/>
      <c r="S202" s="197"/>
      <c r="T202" s="198"/>
      <c r="AT202" s="199" t="s">
        <v>153</v>
      </c>
      <c r="AU202" s="199" t="s">
        <v>82</v>
      </c>
      <c r="AV202" s="13" t="s">
        <v>80</v>
      </c>
      <c r="AW202" s="13" t="s">
        <v>33</v>
      </c>
      <c r="AX202" s="13" t="s">
        <v>72</v>
      </c>
      <c r="AY202" s="199" t="s">
        <v>142</v>
      </c>
    </row>
    <row r="203" spans="1:65" s="14" customFormat="1" ht="10.199999999999999">
      <c r="B203" s="200"/>
      <c r="C203" s="201"/>
      <c r="D203" s="187" t="s">
        <v>153</v>
      </c>
      <c r="E203" s="202" t="s">
        <v>26</v>
      </c>
      <c r="F203" s="203" t="s">
        <v>993</v>
      </c>
      <c r="G203" s="201"/>
      <c r="H203" s="204">
        <v>4.5</v>
      </c>
      <c r="I203" s="201"/>
      <c r="J203" s="201"/>
      <c r="K203" s="201"/>
      <c r="L203" s="205"/>
      <c r="M203" s="206"/>
      <c r="N203" s="207"/>
      <c r="O203" s="207"/>
      <c r="P203" s="207"/>
      <c r="Q203" s="207"/>
      <c r="R203" s="207"/>
      <c r="S203" s="207"/>
      <c r="T203" s="208"/>
      <c r="AT203" s="209" t="s">
        <v>153</v>
      </c>
      <c r="AU203" s="209" t="s">
        <v>82</v>
      </c>
      <c r="AV203" s="14" t="s">
        <v>82</v>
      </c>
      <c r="AW203" s="14" t="s">
        <v>33</v>
      </c>
      <c r="AX203" s="14" t="s">
        <v>72</v>
      </c>
      <c r="AY203" s="209" t="s">
        <v>142</v>
      </c>
    </row>
    <row r="204" spans="1:65" s="13" customFormat="1" ht="10.199999999999999">
      <c r="B204" s="191"/>
      <c r="C204" s="192"/>
      <c r="D204" s="187" t="s">
        <v>153</v>
      </c>
      <c r="E204" s="193" t="s">
        <v>26</v>
      </c>
      <c r="F204" s="194" t="s">
        <v>994</v>
      </c>
      <c r="G204" s="192"/>
      <c r="H204" s="193" t="s">
        <v>26</v>
      </c>
      <c r="I204" s="192"/>
      <c r="J204" s="192"/>
      <c r="K204" s="192"/>
      <c r="L204" s="195"/>
      <c r="M204" s="196"/>
      <c r="N204" s="197"/>
      <c r="O204" s="197"/>
      <c r="P204" s="197"/>
      <c r="Q204" s="197"/>
      <c r="R204" s="197"/>
      <c r="S204" s="197"/>
      <c r="T204" s="198"/>
      <c r="AT204" s="199" t="s">
        <v>153</v>
      </c>
      <c r="AU204" s="199" t="s">
        <v>82</v>
      </c>
      <c r="AV204" s="13" t="s">
        <v>80</v>
      </c>
      <c r="AW204" s="13" t="s">
        <v>33</v>
      </c>
      <c r="AX204" s="13" t="s">
        <v>72</v>
      </c>
      <c r="AY204" s="199" t="s">
        <v>142</v>
      </c>
    </row>
    <row r="205" spans="1:65" s="14" customFormat="1" ht="10.199999999999999">
      <c r="B205" s="200"/>
      <c r="C205" s="201"/>
      <c r="D205" s="187" t="s">
        <v>153</v>
      </c>
      <c r="E205" s="202" t="s">
        <v>26</v>
      </c>
      <c r="F205" s="203" t="s">
        <v>974</v>
      </c>
      <c r="G205" s="201"/>
      <c r="H205" s="204">
        <v>2</v>
      </c>
      <c r="I205" s="201"/>
      <c r="J205" s="201"/>
      <c r="K205" s="201"/>
      <c r="L205" s="205"/>
      <c r="M205" s="206"/>
      <c r="N205" s="207"/>
      <c r="O205" s="207"/>
      <c r="P205" s="207"/>
      <c r="Q205" s="207"/>
      <c r="R205" s="207"/>
      <c r="S205" s="207"/>
      <c r="T205" s="208"/>
      <c r="AT205" s="209" t="s">
        <v>153</v>
      </c>
      <c r="AU205" s="209" t="s">
        <v>82</v>
      </c>
      <c r="AV205" s="14" t="s">
        <v>82</v>
      </c>
      <c r="AW205" s="14" t="s">
        <v>33</v>
      </c>
      <c r="AX205" s="14" t="s">
        <v>72</v>
      </c>
      <c r="AY205" s="209" t="s">
        <v>142</v>
      </c>
    </row>
    <row r="206" spans="1:65" s="15" customFormat="1" ht="10.199999999999999">
      <c r="B206" s="210"/>
      <c r="C206" s="211"/>
      <c r="D206" s="187" t="s">
        <v>153</v>
      </c>
      <c r="E206" s="212" t="s">
        <v>26</v>
      </c>
      <c r="F206" s="213" t="s">
        <v>177</v>
      </c>
      <c r="G206" s="211"/>
      <c r="H206" s="214">
        <v>6.5</v>
      </c>
      <c r="I206" s="211"/>
      <c r="J206" s="211"/>
      <c r="K206" s="211"/>
      <c r="L206" s="215"/>
      <c r="M206" s="216"/>
      <c r="N206" s="217"/>
      <c r="O206" s="217"/>
      <c r="P206" s="217"/>
      <c r="Q206" s="217"/>
      <c r="R206" s="217"/>
      <c r="S206" s="217"/>
      <c r="T206" s="218"/>
      <c r="AT206" s="219" t="s">
        <v>153</v>
      </c>
      <c r="AU206" s="219" t="s">
        <v>82</v>
      </c>
      <c r="AV206" s="15" t="s">
        <v>149</v>
      </c>
      <c r="AW206" s="15" t="s">
        <v>33</v>
      </c>
      <c r="AX206" s="15" t="s">
        <v>80</v>
      </c>
      <c r="AY206" s="219" t="s">
        <v>142</v>
      </c>
    </row>
    <row r="207" spans="1:65" s="2" customFormat="1" ht="16.5" customHeight="1">
      <c r="A207" s="31"/>
      <c r="B207" s="32"/>
      <c r="C207" s="175" t="s">
        <v>318</v>
      </c>
      <c r="D207" s="175" t="s">
        <v>144</v>
      </c>
      <c r="E207" s="176" t="s">
        <v>995</v>
      </c>
      <c r="F207" s="177" t="s">
        <v>996</v>
      </c>
      <c r="G207" s="178" t="s">
        <v>147</v>
      </c>
      <c r="H207" s="179">
        <v>6.5</v>
      </c>
      <c r="I207" s="180">
        <v>324</v>
      </c>
      <c r="J207" s="180">
        <f>ROUND(I207*H207,2)</f>
        <v>2106</v>
      </c>
      <c r="K207" s="177" t="s">
        <v>148</v>
      </c>
      <c r="L207" s="36"/>
      <c r="M207" s="181" t="s">
        <v>26</v>
      </c>
      <c r="N207" s="182" t="s">
        <v>45</v>
      </c>
      <c r="O207" s="183">
        <v>0.45200000000000001</v>
      </c>
      <c r="P207" s="183">
        <f>O207*H207</f>
        <v>2.9380000000000002</v>
      </c>
      <c r="Q207" s="183">
        <v>0</v>
      </c>
      <c r="R207" s="183">
        <f>Q207*H207</f>
        <v>0</v>
      </c>
      <c r="S207" s="183">
        <v>0</v>
      </c>
      <c r="T207" s="184">
        <f>S207*H207</f>
        <v>0</v>
      </c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R207" s="185" t="s">
        <v>149</v>
      </c>
      <c r="AT207" s="185" t="s">
        <v>144</v>
      </c>
      <c r="AU207" s="185" t="s">
        <v>82</v>
      </c>
      <c r="AY207" s="17" t="s">
        <v>142</v>
      </c>
      <c r="BE207" s="186">
        <f>IF(N207="základní",J207,0)</f>
        <v>0</v>
      </c>
      <c r="BF207" s="186">
        <f>IF(N207="snížená",J207,0)</f>
        <v>0</v>
      </c>
      <c r="BG207" s="186">
        <f>IF(N207="zákl. přenesená",J207,0)</f>
        <v>2106</v>
      </c>
      <c r="BH207" s="186">
        <f>IF(N207="sníž. přenesená",J207,0)</f>
        <v>0</v>
      </c>
      <c r="BI207" s="186">
        <f>IF(N207="nulová",J207,0)</f>
        <v>0</v>
      </c>
      <c r="BJ207" s="17" t="s">
        <v>149</v>
      </c>
      <c r="BK207" s="186">
        <f>ROUND(I207*H207,2)</f>
        <v>2106</v>
      </c>
      <c r="BL207" s="17" t="s">
        <v>149</v>
      </c>
      <c r="BM207" s="185" t="s">
        <v>997</v>
      </c>
    </row>
    <row r="208" spans="1:65" s="2" customFormat="1" ht="10.199999999999999">
      <c r="A208" s="31"/>
      <c r="B208" s="32"/>
      <c r="C208" s="33"/>
      <c r="D208" s="187" t="s">
        <v>151</v>
      </c>
      <c r="E208" s="33"/>
      <c r="F208" s="188" t="s">
        <v>998</v>
      </c>
      <c r="G208" s="33"/>
      <c r="H208" s="33"/>
      <c r="I208" s="33"/>
      <c r="J208" s="33"/>
      <c r="K208" s="33"/>
      <c r="L208" s="36"/>
      <c r="M208" s="189"/>
      <c r="N208" s="190"/>
      <c r="O208" s="62"/>
      <c r="P208" s="62"/>
      <c r="Q208" s="62"/>
      <c r="R208" s="62"/>
      <c r="S208" s="62"/>
      <c r="T208" s="63"/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T208" s="17" t="s">
        <v>151</v>
      </c>
      <c r="AU208" s="17" t="s">
        <v>82</v>
      </c>
    </row>
    <row r="209" spans="1:65" s="13" customFormat="1" ht="10.199999999999999">
      <c r="B209" s="191"/>
      <c r="C209" s="192"/>
      <c r="D209" s="187" t="s">
        <v>153</v>
      </c>
      <c r="E209" s="193" t="s">
        <v>26</v>
      </c>
      <c r="F209" s="194" t="s">
        <v>999</v>
      </c>
      <c r="G209" s="192"/>
      <c r="H209" s="193" t="s">
        <v>26</v>
      </c>
      <c r="I209" s="192"/>
      <c r="J209" s="192"/>
      <c r="K209" s="192"/>
      <c r="L209" s="195"/>
      <c r="M209" s="196"/>
      <c r="N209" s="197"/>
      <c r="O209" s="197"/>
      <c r="P209" s="197"/>
      <c r="Q209" s="197"/>
      <c r="R209" s="197"/>
      <c r="S209" s="197"/>
      <c r="T209" s="198"/>
      <c r="AT209" s="199" t="s">
        <v>153</v>
      </c>
      <c r="AU209" s="199" t="s">
        <v>82</v>
      </c>
      <c r="AV209" s="13" t="s">
        <v>80</v>
      </c>
      <c r="AW209" s="13" t="s">
        <v>33</v>
      </c>
      <c r="AX209" s="13" t="s">
        <v>72</v>
      </c>
      <c r="AY209" s="199" t="s">
        <v>142</v>
      </c>
    </row>
    <row r="210" spans="1:65" s="14" customFormat="1" ht="10.199999999999999">
      <c r="B210" s="200"/>
      <c r="C210" s="201"/>
      <c r="D210" s="187" t="s">
        <v>153</v>
      </c>
      <c r="E210" s="202" t="s">
        <v>26</v>
      </c>
      <c r="F210" s="203" t="s">
        <v>1000</v>
      </c>
      <c r="G210" s="201"/>
      <c r="H210" s="204">
        <v>6.5</v>
      </c>
      <c r="I210" s="201"/>
      <c r="J210" s="201"/>
      <c r="K210" s="201"/>
      <c r="L210" s="205"/>
      <c r="M210" s="206"/>
      <c r="N210" s="207"/>
      <c r="O210" s="207"/>
      <c r="P210" s="207"/>
      <c r="Q210" s="207"/>
      <c r="R210" s="207"/>
      <c r="S210" s="207"/>
      <c r="T210" s="208"/>
      <c r="AT210" s="209" t="s">
        <v>153</v>
      </c>
      <c r="AU210" s="209" t="s">
        <v>82</v>
      </c>
      <c r="AV210" s="14" t="s">
        <v>82</v>
      </c>
      <c r="AW210" s="14" t="s">
        <v>33</v>
      </c>
      <c r="AX210" s="14" t="s">
        <v>80</v>
      </c>
      <c r="AY210" s="209" t="s">
        <v>142</v>
      </c>
    </row>
    <row r="211" spans="1:65" s="2" customFormat="1" ht="16.5" customHeight="1">
      <c r="A211" s="31"/>
      <c r="B211" s="32"/>
      <c r="C211" s="175" t="s">
        <v>327</v>
      </c>
      <c r="D211" s="175" t="s">
        <v>144</v>
      </c>
      <c r="E211" s="176" t="s">
        <v>1001</v>
      </c>
      <c r="F211" s="177" t="s">
        <v>1002</v>
      </c>
      <c r="G211" s="178" t="s">
        <v>147</v>
      </c>
      <c r="H211" s="179">
        <v>32.5</v>
      </c>
      <c r="I211" s="180">
        <v>19.7</v>
      </c>
      <c r="J211" s="180">
        <f>ROUND(I211*H211,2)</f>
        <v>640.25</v>
      </c>
      <c r="K211" s="177" t="s">
        <v>148</v>
      </c>
      <c r="L211" s="36"/>
      <c r="M211" s="181" t="s">
        <v>26</v>
      </c>
      <c r="N211" s="182" t="s">
        <v>45</v>
      </c>
      <c r="O211" s="183">
        <v>2.8000000000000001E-2</v>
      </c>
      <c r="P211" s="183">
        <f>O211*H211</f>
        <v>0.91</v>
      </c>
      <c r="Q211" s="183">
        <v>0</v>
      </c>
      <c r="R211" s="183">
        <f>Q211*H211</f>
        <v>0</v>
      </c>
      <c r="S211" s="183">
        <v>0</v>
      </c>
      <c r="T211" s="184">
        <f>S211*H211</f>
        <v>0</v>
      </c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R211" s="185" t="s">
        <v>149</v>
      </c>
      <c r="AT211" s="185" t="s">
        <v>144</v>
      </c>
      <c r="AU211" s="185" t="s">
        <v>82</v>
      </c>
      <c r="AY211" s="17" t="s">
        <v>142</v>
      </c>
      <c r="BE211" s="186">
        <f>IF(N211="základní",J211,0)</f>
        <v>0</v>
      </c>
      <c r="BF211" s="186">
        <f>IF(N211="snížená",J211,0)</f>
        <v>0</v>
      </c>
      <c r="BG211" s="186">
        <f>IF(N211="zákl. přenesená",J211,0)</f>
        <v>640.25</v>
      </c>
      <c r="BH211" s="186">
        <f>IF(N211="sníž. přenesená",J211,0)</f>
        <v>0</v>
      </c>
      <c r="BI211" s="186">
        <f>IF(N211="nulová",J211,0)</f>
        <v>0</v>
      </c>
      <c r="BJ211" s="17" t="s">
        <v>149</v>
      </c>
      <c r="BK211" s="186">
        <f>ROUND(I211*H211,2)</f>
        <v>640.25</v>
      </c>
      <c r="BL211" s="17" t="s">
        <v>149</v>
      </c>
      <c r="BM211" s="185" t="s">
        <v>1003</v>
      </c>
    </row>
    <row r="212" spans="1:65" s="2" customFormat="1" ht="10.199999999999999">
      <c r="A212" s="31"/>
      <c r="B212" s="32"/>
      <c r="C212" s="33"/>
      <c r="D212" s="187" t="s">
        <v>151</v>
      </c>
      <c r="E212" s="33"/>
      <c r="F212" s="188" t="s">
        <v>1004</v>
      </c>
      <c r="G212" s="33"/>
      <c r="H212" s="33"/>
      <c r="I212" s="33"/>
      <c r="J212" s="33"/>
      <c r="K212" s="33"/>
      <c r="L212" s="36"/>
      <c r="M212" s="189"/>
      <c r="N212" s="190"/>
      <c r="O212" s="62"/>
      <c r="P212" s="62"/>
      <c r="Q212" s="62"/>
      <c r="R212" s="62"/>
      <c r="S212" s="62"/>
      <c r="T212" s="63"/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T212" s="17" t="s">
        <v>151</v>
      </c>
      <c r="AU212" s="17" t="s">
        <v>82</v>
      </c>
    </row>
    <row r="213" spans="1:65" s="13" customFormat="1" ht="10.199999999999999">
      <c r="B213" s="191"/>
      <c r="C213" s="192"/>
      <c r="D213" s="187" t="s">
        <v>153</v>
      </c>
      <c r="E213" s="193" t="s">
        <v>26</v>
      </c>
      <c r="F213" s="194" t="s">
        <v>1005</v>
      </c>
      <c r="G213" s="192"/>
      <c r="H213" s="193" t="s">
        <v>26</v>
      </c>
      <c r="I213" s="192"/>
      <c r="J213" s="192"/>
      <c r="K213" s="192"/>
      <c r="L213" s="195"/>
      <c r="M213" s="196"/>
      <c r="N213" s="197"/>
      <c r="O213" s="197"/>
      <c r="P213" s="197"/>
      <c r="Q213" s="197"/>
      <c r="R213" s="197"/>
      <c r="S213" s="197"/>
      <c r="T213" s="198"/>
      <c r="AT213" s="199" t="s">
        <v>153</v>
      </c>
      <c r="AU213" s="199" t="s">
        <v>82</v>
      </c>
      <c r="AV213" s="13" t="s">
        <v>80</v>
      </c>
      <c r="AW213" s="13" t="s">
        <v>33</v>
      </c>
      <c r="AX213" s="13" t="s">
        <v>72</v>
      </c>
      <c r="AY213" s="199" t="s">
        <v>142</v>
      </c>
    </row>
    <row r="214" spans="1:65" s="14" customFormat="1" ht="10.199999999999999">
      <c r="B214" s="200"/>
      <c r="C214" s="201"/>
      <c r="D214" s="187" t="s">
        <v>153</v>
      </c>
      <c r="E214" s="202" t="s">
        <v>26</v>
      </c>
      <c r="F214" s="203" t="s">
        <v>1006</v>
      </c>
      <c r="G214" s="201"/>
      <c r="H214" s="204">
        <v>32.5</v>
      </c>
      <c r="I214" s="201"/>
      <c r="J214" s="201"/>
      <c r="K214" s="201"/>
      <c r="L214" s="205"/>
      <c r="M214" s="206"/>
      <c r="N214" s="207"/>
      <c r="O214" s="207"/>
      <c r="P214" s="207"/>
      <c r="Q214" s="207"/>
      <c r="R214" s="207"/>
      <c r="S214" s="207"/>
      <c r="T214" s="208"/>
      <c r="AT214" s="209" t="s">
        <v>153</v>
      </c>
      <c r="AU214" s="209" t="s">
        <v>82</v>
      </c>
      <c r="AV214" s="14" t="s">
        <v>82</v>
      </c>
      <c r="AW214" s="14" t="s">
        <v>33</v>
      </c>
      <c r="AX214" s="14" t="s">
        <v>80</v>
      </c>
      <c r="AY214" s="209" t="s">
        <v>142</v>
      </c>
    </row>
    <row r="215" spans="1:65" s="12" customFormat="1" ht="22.8" customHeight="1">
      <c r="B215" s="160"/>
      <c r="C215" s="161"/>
      <c r="D215" s="162" t="s">
        <v>71</v>
      </c>
      <c r="E215" s="173" t="s">
        <v>162</v>
      </c>
      <c r="F215" s="173" t="s">
        <v>326</v>
      </c>
      <c r="G215" s="161"/>
      <c r="H215" s="161"/>
      <c r="I215" s="161"/>
      <c r="J215" s="174">
        <f>BK215</f>
        <v>41472.61</v>
      </c>
      <c r="K215" s="161"/>
      <c r="L215" s="165"/>
      <c r="M215" s="166"/>
      <c r="N215" s="167"/>
      <c r="O215" s="167"/>
      <c r="P215" s="168">
        <f>SUM(P216:P230)</f>
        <v>101.52200000000001</v>
      </c>
      <c r="Q215" s="167"/>
      <c r="R215" s="168">
        <f>SUM(R216:R230)</f>
        <v>1.8649</v>
      </c>
      <c r="S215" s="167"/>
      <c r="T215" s="169">
        <f>SUM(T216:T230)</f>
        <v>0</v>
      </c>
      <c r="AR215" s="170" t="s">
        <v>80</v>
      </c>
      <c r="AT215" s="171" t="s">
        <v>71</v>
      </c>
      <c r="AU215" s="171" t="s">
        <v>80</v>
      </c>
      <c r="AY215" s="170" t="s">
        <v>142</v>
      </c>
      <c r="BK215" s="172">
        <f>SUM(BK216:BK230)</f>
        <v>41472.61</v>
      </c>
    </row>
    <row r="216" spans="1:65" s="2" customFormat="1" ht="16.5" customHeight="1">
      <c r="A216" s="31"/>
      <c r="B216" s="32"/>
      <c r="C216" s="175" t="s">
        <v>334</v>
      </c>
      <c r="D216" s="175" t="s">
        <v>144</v>
      </c>
      <c r="E216" s="176" t="s">
        <v>1007</v>
      </c>
      <c r="F216" s="177" t="s">
        <v>1008</v>
      </c>
      <c r="G216" s="178" t="s">
        <v>436</v>
      </c>
      <c r="H216" s="179">
        <v>7</v>
      </c>
      <c r="I216" s="180">
        <v>209</v>
      </c>
      <c r="J216" s="180">
        <f>ROUND(I216*H216,2)</f>
        <v>1463</v>
      </c>
      <c r="K216" s="177" t="s">
        <v>148</v>
      </c>
      <c r="L216" s="36"/>
      <c r="M216" s="181" t="s">
        <v>26</v>
      </c>
      <c r="N216" s="182" t="s">
        <v>45</v>
      </c>
      <c r="O216" s="183">
        <v>0.71399999999999997</v>
      </c>
      <c r="P216" s="183">
        <f>O216*H216</f>
        <v>4.9979999999999993</v>
      </c>
      <c r="Q216" s="183">
        <v>0</v>
      </c>
      <c r="R216" s="183">
        <f>Q216*H216</f>
        <v>0</v>
      </c>
      <c r="S216" s="183">
        <v>0</v>
      </c>
      <c r="T216" s="184">
        <f>S216*H216</f>
        <v>0</v>
      </c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R216" s="185" t="s">
        <v>149</v>
      </c>
      <c r="AT216" s="185" t="s">
        <v>144</v>
      </c>
      <c r="AU216" s="185" t="s">
        <v>82</v>
      </c>
      <c r="AY216" s="17" t="s">
        <v>142</v>
      </c>
      <c r="BE216" s="186">
        <f>IF(N216="základní",J216,0)</f>
        <v>0</v>
      </c>
      <c r="BF216" s="186">
        <f>IF(N216="snížená",J216,0)</f>
        <v>0</v>
      </c>
      <c r="BG216" s="186">
        <f>IF(N216="zákl. přenesená",J216,0)</f>
        <v>1463</v>
      </c>
      <c r="BH216" s="186">
        <f>IF(N216="sníž. přenesená",J216,0)</f>
        <v>0</v>
      </c>
      <c r="BI216" s="186">
        <f>IF(N216="nulová",J216,0)</f>
        <v>0</v>
      </c>
      <c r="BJ216" s="17" t="s">
        <v>149</v>
      </c>
      <c r="BK216" s="186">
        <f>ROUND(I216*H216,2)</f>
        <v>1463</v>
      </c>
      <c r="BL216" s="17" t="s">
        <v>149</v>
      </c>
      <c r="BM216" s="185" t="s">
        <v>1009</v>
      </c>
    </row>
    <row r="217" spans="1:65" s="2" customFormat="1" ht="19.2">
      <c r="A217" s="31"/>
      <c r="B217" s="32"/>
      <c r="C217" s="33"/>
      <c r="D217" s="187" t="s">
        <v>151</v>
      </c>
      <c r="E217" s="33"/>
      <c r="F217" s="188" t="s">
        <v>1010</v>
      </c>
      <c r="G217" s="33"/>
      <c r="H217" s="33"/>
      <c r="I217" s="33"/>
      <c r="J217" s="33"/>
      <c r="K217" s="33"/>
      <c r="L217" s="36"/>
      <c r="M217" s="189"/>
      <c r="N217" s="190"/>
      <c r="O217" s="62"/>
      <c r="P217" s="62"/>
      <c r="Q217" s="62"/>
      <c r="R217" s="62"/>
      <c r="S217" s="62"/>
      <c r="T217" s="63"/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T217" s="17" t="s">
        <v>151</v>
      </c>
      <c r="AU217" s="17" t="s">
        <v>82</v>
      </c>
    </row>
    <row r="218" spans="1:65" s="13" customFormat="1" ht="10.199999999999999">
      <c r="B218" s="191"/>
      <c r="C218" s="192"/>
      <c r="D218" s="187" t="s">
        <v>153</v>
      </c>
      <c r="E218" s="193" t="s">
        <v>26</v>
      </c>
      <c r="F218" s="194" t="s">
        <v>1011</v>
      </c>
      <c r="G218" s="192"/>
      <c r="H218" s="193" t="s">
        <v>26</v>
      </c>
      <c r="I218" s="192"/>
      <c r="J218" s="192"/>
      <c r="K218" s="192"/>
      <c r="L218" s="195"/>
      <c r="M218" s="196"/>
      <c r="N218" s="197"/>
      <c r="O218" s="197"/>
      <c r="P218" s="197"/>
      <c r="Q218" s="197"/>
      <c r="R218" s="197"/>
      <c r="S218" s="197"/>
      <c r="T218" s="198"/>
      <c r="AT218" s="199" t="s">
        <v>153</v>
      </c>
      <c r="AU218" s="199" t="s">
        <v>82</v>
      </c>
      <c r="AV218" s="13" t="s">
        <v>80</v>
      </c>
      <c r="AW218" s="13" t="s">
        <v>33</v>
      </c>
      <c r="AX218" s="13" t="s">
        <v>72</v>
      </c>
      <c r="AY218" s="199" t="s">
        <v>142</v>
      </c>
    </row>
    <row r="219" spans="1:65" s="14" customFormat="1" ht="10.199999999999999">
      <c r="B219" s="200"/>
      <c r="C219" s="201"/>
      <c r="D219" s="187" t="s">
        <v>153</v>
      </c>
      <c r="E219" s="202" t="s">
        <v>26</v>
      </c>
      <c r="F219" s="203" t="s">
        <v>197</v>
      </c>
      <c r="G219" s="201"/>
      <c r="H219" s="204">
        <v>7</v>
      </c>
      <c r="I219" s="201"/>
      <c r="J219" s="201"/>
      <c r="K219" s="201"/>
      <c r="L219" s="205"/>
      <c r="M219" s="206"/>
      <c r="N219" s="207"/>
      <c r="O219" s="207"/>
      <c r="P219" s="207"/>
      <c r="Q219" s="207"/>
      <c r="R219" s="207"/>
      <c r="S219" s="207"/>
      <c r="T219" s="208"/>
      <c r="AT219" s="209" t="s">
        <v>153</v>
      </c>
      <c r="AU219" s="209" t="s">
        <v>82</v>
      </c>
      <c r="AV219" s="14" t="s">
        <v>82</v>
      </c>
      <c r="AW219" s="14" t="s">
        <v>33</v>
      </c>
      <c r="AX219" s="14" t="s">
        <v>80</v>
      </c>
      <c r="AY219" s="209" t="s">
        <v>142</v>
      </c>
    </row>
    <row r="220" spans="1:65" s="2" customFormat="1" ht="16.5" customHeight="1">
      <c r="A220" s="31"/>
      <c r="B220" s="32"/>
      <c r="C220" s="220" t="s">
        <v>340</v>
      </c>
      <c r="D220" s="220" t="s">
        <v>285</v>
      </c>
      <c r="E220" s="221" t="s">
        <v>1012</v>
      </c>
      <c r="F220" s="222" t="s">
        <v>1013</v>
      </c>
      <c r="G220" s="223" t="s">
        <v>147</v>
      </c>
      <c r="H220" s="224">
        <v>0.61799999999999999</v>
      </c>
      <c r="I220" s="225">
        <v>967</v>
      </c>
      <c r="J220" s="225">
        <f>ROUND(I220*H220,2)</f>
        <v>597.61</v>
      </c>
      <c r="K220" s="222" t="s">
        <v>26</v>
      </c>
      <c r="L220" s="226"/>
      <c r="M220" s="227" t="s">
        <v>26</v>
      </c>
      <c r="N220" s="228" t="s">
        <v>45</v>
      </c>
      <c r="O220" s="183">
        <v>0</v>
      </c>
      <c r="P220" s="183">
        <f>O220*H220</f>
        <v>0</v>
      </c>
      <c r="Q220" s="183">
        <v>0.65</v>
      </c>
      <c r="R220" s="183">
        <f>Q220*H220</f>
        <v>0.4017</v>
      </c>
      <c r="S220" s="183">
        <v>0</v>
      </c>
      <c r="T220" s="184">
        <f>S220*H220</f>
        <v>0</v>
      </c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R220" s="185" t="s">
        <v>206</v>
      </c>
      <c r="AT220" s="185" t="s">
        <v>285</v>
      </c>
      <c r="AU220" s="185" t="s">
        <v>82</v>
      </c>
      <c r="AY220" s="17" t="s">
        <v>142</v>
      </c>
      <c r="BE220" s="186">
        <f>IF(N220="základní",J220,0)</f>
        <v>0</v>
      </c>
      <c r="BF220" s="186">
        <f>IF(N220="snížená",J220,0)</f>
        <v>0</v>
      </c>
      <c r="BG220" s="186">
        <f>IF(N220="zákl. přenesená",J220,0)</f>
        <v>597.61</v>
      </c>
      <c r="BH220" s="186">
        <f>IF(N220="sníž. přenesená",J220,0)</f>
        <v>0</v>
      </c>
      <c r="BI220" s="186">
        <f>IF(N220="nulová",J220,0)</f>
        <v>0</v>
      </c>
      <c r="BJ220" s="17" t="s">
        <v>149</v>
      </c>
      <c r="BK220" s="186">
        <f>ROUND(I220*H220,2)</f>
        <v>597.61</v>
      </c>
      <c r="BL220" s="17" t="s">
        <v>149</v>
      </c>
      <c r="BM220" s="185" t="s">
        <v>1014</v>
      </c>
    </row>
    <row r="221" spans="1:65" s="2" customFormat="1" ht="10.199999999999999">
      <c r="A221" s="31"/>
      <c r="B221" s="32"/>
      <c r="C221" s="33"/>
      <c r="D221" s="187" t="s">
        <v>151</v>
      </c>
      <c r="E221" s="33"/>
      <c r="F221" s="188" t="s">
        <v>1013</v>
      </c>
      <c r="G221" s="33"/>
      <c r="H221" s="33"/>
      <c r="I221" s="33"/>
      <c r="J221" s="33"/>
      <c r="K221" s="33"/>
      <c r="L221" s="36"/>
      <c r="M221" s="189"/>
      <c r="N221" s="190"/>
      <c r="O221" s="62"/>
      <c r="P221" s="62"/>
      <c r="Q221" s="62"/>
      <c r="R221" s="62"/>
      <c r="S221" s="62"/>
      <c r="T221" s="63"/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T221" s="17" t="s">
        <v>151</v>
      </c>
      <c r="AU221" s="17" t="s">
        <v>82</v>
      </c>
    </row>
    <row r="222" spans="1:65" s="13" customFormat="1" ht="10.199999999999999">
      <c r="B222" s="191"/>
      <c r="C222" s="192"/>
      <c r="D222" s="187" t="s">
        <v>153</v>
      </c>
      <c r="E222" s="193" t="s">
        <v>26</v>
      </c>
      <c r="F222" s="194" t="s">
        <v>1015</v>
      </c>
      <c r="G222" s="192"/>
      <c r="H222" s="193" t="s">
        <v>26</v>
      </c>
      <c r="I222" s="192"/>
      <c r="J222" s="192"/>
      <c r="K222" s="192"/>
      <c r="L222" s="195"/>
      <c r="M222" s="196"/>
      <c r="N222" s="197"/>
      <c r="O222" s="197"/>
      <c r="P222" s="197"/>
      <c r="Q222" s="197"/>
      <c r="R222" s="197"/>
      <c r="S222" s="197"/>
      <c r="T222" s="198"/>
      <c r="AT222" s="199" t="s">
        <v>153</v>
      </c>
      <c r="AU222" s="199" t="s">
        <v>82</v>
      </c>
      <c r="AV222" s="13" t="s">
        <v>80</v>
      </c>
      <c r="AW222" s="13" t="s">
        <v>33</v>
      </c>
      <c r="AX222" s="13" t="s">
        <v>72</v>
      </c>
      <c r="AY222" s="199" t="s">
        <v>142</v>
      </c>
    </row>
    <row r="223" spans="1:65" s="14" customFormat="1" ht="10.199999999999999">
      <c r="B223" s="200"/>
      <c r="C223" s="201"/>
      <c r="D223" s="187" t="s">
        <v>153</v>
      </c>
      <c r="E223" s="202" t="s">
        <v>26</v>
      </c>
      <c r="F223" s="203" t="s">
        <v>1016</v>
      </c>
      <c r="G223" s="201"/>
      <c r="H223" s="204">
        <v>0.247</v>
      </c>
      <c r="I223" s="201"/>
      <c r="J223" s="201"/>
      <c r="K223" s="201"/>
      <c r="L223" s="205"/>
      <c r="M223" s="206"/>
      <c r="N223" s="207"/>
      <c r="O223" s="207"/>
      <c r="P223" s="207"/>
      <c r="Q223" s="207"/>
      <c r="R223" s="207"/>
      <c r="S223" s="207"/>
      <c r="T223" s="208"/>
      <c r="AT223" s="209" t="s">
        <v>153</v>
      </c>
      <c r="AU223" s="209" t="s">
        <v>82</v>
      </c>
      <c r="AV223" s="14" t="s">
        <v>82</v>
      </c>
      <c r="AW223" s="14" t="s">
        <v>33</v>
      </c>
      <c r="AX223" s="14" t="s">
        <v>80</v>
      </c>
      <c r="AY223" s="209" t="s">
        <v>142</v>
      </c>
    </row>
    <row r="224" spans="1:65" s="14" customFormat="1" ht="10.199999999999999">
      <c r="B224" s="200"/>
      <c r="C224" s="201"/>
      <c r="D224" s="187" t="s">
        <v>153</v>
      </c>
      <c r="E224" s="201"/>
      <c r="F224" s="203" t="s">
        <v>1017</v>
      </c>
      <c r="G224" s="201"/>
      <c r="H224" s="204">
        <v>0.61799999999999999</v>
      </c>
      <c r="I224" s="201"/>
      <c r="J224" s="201"/>
      <c r="K224" s="201"/>
      <c r="L224" s="205"/>
      <c r="M224" s="206"/>
      <c r="N224" s="207"/>
      <c r="O224" s="207"/>
      <c r="P224" s="207"/>
      <c r="Q224" s="207"/>
      <c r="R224" s="207"/>
      <c r="S224" s="207"/>
      <c r="T224" s="208"/>
      <c r="AT224" s="209" t="s">
        <v>153</v>
      </c>
      <c r="AU224" s="209" t="s">
        <v>82</v>
      </c>
      <c r="AV224" s="14" t="s">
        <v>82</v>
      </c>
      <c r="AW224" s="14" t="s">
        <v>4</v>
      </c>
      <c r="AX224" s="14" t="s">
        <v>80</v>
      </c>
      <c r="AY224" s="209" t="s">
        <v>142</v>
      </c>
    </row>
    <row r="225" spans="1:65" s="2" customFormat="1" ht="16.5" customHeight="1">
      <c r="A225" s="31"/>
      <c r="B225" s="32"/>
      <c r="C225" s="175" t="s">
        <v>348</v>
      </c>
      <c r="D225" s="175" t="s">
        <v>144</v>
      </c>
      <c r="E225" s="176" t="s">
        <v>1018</v>
      </c>
      <c r="F225" s="177" t="s">
        <v>1019</v>
      </c>
      <c r="G225" s="178" t="s">
        <v>387</v>
      </c>
      <c r="H225" s="179">
        <v>236</v>
      </c>
      <c r="I225" s="180">
        <v>167</v>
      </c>
      <c r="J225" s="180">
        <f>ROUND(I225*H225,2)</f>
        <v>39412</v>
      </c>
      <c r="K225" s="177" t="s">
        <v>26</v>
      </c>
      <c r="L225" s="36"/>
      <c r="M225" s="181" t="s">
        <v>26</v>
      </c>
      <c r="N225" s="182" t="s">
        <v>45</v>
      </c>
      <c r="O225" s="183">
        <v>0.40899999999999997</v>
      </c>
      <c r="P225" s="183">
        <f>O225*H225</f>
        <v>96.524000000000001</v>
      </c>
      <c r="Q225" s="183">
        <v>6.1999999999999998E-3</v>
      </c>
      <c r="R225" s="183">
        <f>Q225*H225</f>
        <v>1.4632000000000001</v>
      </c>
      <c r="S225" s="183">
        <v>0</v>
      </c>
      <c r="T225" s="184">
        <f>S225*H225</f>
        <v>0</v>
      </c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R225" s="185" t="s">
        <v>149</v>
      </c>
      <c r="AT225" s="185" t="s">
        <v>144</v>
      </c>
      <c r="AU225" s="185" t="s">
        <v>82</v>
      </c>
      <c r="AY225" s="17" t="s">
        <v>142</v>
      </c>
      <c r="BE225" s="186">
        <f>IF(N225="základní",J225,0)</f>
        <v>0</v>
      </c>
      <c r="BF225" s="186">
        <f>IF(N225="snížená",J225,0)</f>
        <v>0</v>
      </c>
      <c r="BG225" s="186">
        <f>IF(N225="zákl. přenesená",J225,0)</f>
        <v>39412</v>
      </c>
      <c r="BH225" s="186">
        <f>IF(N225="sníž. přenesená",J225,0)</f>
        <v>0</v>
      </c>
      <c r="BI225" s="186">
        <f>IF(N225="nulová",J225,0)</f>
        <v>0</v>
      </c>
      <c r="BJ225" s="17" t="s">
        <v>149</v>
      </c>
      <c r="BK225" s="186">
        <f>ROUND(I225*H225,2)</f>
        <v>39412</v>
      </c>
      <c r="BL225" s="17" t="s">
        <v>149</v>
      </c>
      <c r="BM225" s="185" t="s">
        <v>1020</v>
      </c>
    </row>
    <row r="226" spans="1:65" s="2" customFormat="1" ht="10.199999999999999">
      <c r="A226" s="31"/>
      <c r="B226" s="32"/>
      <c r="C226" s="33"/>
      <c r="D226" s="187" t="s">
        <v>151</v>
      </c>
      <c r="E226" s="33"/>
      <c r="F226" s="188" t="s">
        <v>1019</v>
      </c>
      <c r="G226" s="33"/>
      <c r="H226" s="33"/>
      <c r="I226" s="33"/>
      <c r="J226" s="33"/>
      <c r="K226" s="33"/>
      <c r="L226" s="36"/>
      <c r="M226" s="189"/>
      <c r="N226" s="190"/>
      <c r="O226" s="62"/>
      <c r="P226" s="62"/>
      <c r="Q226" s="62"/>
      <c r="R226" s="62"/>
      <c r="S226" s="62"/>
      <c r="T226" s="63"/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T226" s="17" t="s">
        <v>151</v>
      </c>
      <c r="AU226" s="17" t="s">
        <v>82</v>
      </c>
    </row>
    <row r="227" spans="1:65" s="13" customFormat="1" ht="10.199999999999999">
      <c r="B227" s="191"/>
      <c r="C227" s="192"/>
      <c r="D227" s="187" t="s">
        <v>153</v>
      </c>
      <c r="E227" s="193" t="s">
        <v>26</v>
      </c>
      <c r="F227" s="194" t="s">
        <v>1021</v>
      </c>
      <c r="G227" s="192"/>
      <c r="H227" s="193" t="s">
        <v>26</v>
      </c>
      <c r="I227" s="192"/>
      <c r="J227" s="192"/>
      <c r="K227" s="192"/>
      <c r="L227" s="195"/>
      <c r="M227" s="196"/>
      <c r="N227" s="197"/>
      <c r="O227" s="197"/>
      <c r="P227" s="197"/>
      <c r="Q227" s="197"/>
      <c r="R227" s="197"/>
      <c r="S227" s="197"/>
      <c r="T227" s="198"/>
      <c r="AT227" s="199" t="s">
        <v>153</v>
      </c>
      <c r="AU227" s="199" t="s">
        <v>82</v>
      </c>
      <c r="AV227" s="13" t="s">
        <v>80</v>
      </c>
      <c r="AW227" s="13" t="s">
        <v>33</v>
      </c>
      <c r="AX227" s="13" t="s">
        <v>72</v>
      </c>
      <c r="AY227" s="199" t="s">
        <v>142</v>
      </c>
    </row>
    <row r="228" spans="1:65" s="13" customFormat="1" ht="10.199999999999999">
      <c r="B228" s="191"/>
      <c r="C228" s="192"/>
      <c r="D228" s="187" t="s">
        <v>153</v>
      </c>
      <c r="E228" s="193" t="s">
        <v>26</v>
      </c>
      <c r="F228" s="194" t="s">
        <v>1022</v>
      </c>
      <c r="G228" s="192"/>
      <c r="H228" s="193" t="s">
        <v>26</v>
      </c>
      <c r="I228" s="192"/>
      <c r="J228" s="192"/>
      <c r="K228" s="192"/>
      <c r="L228" s="195"/>
      <c r="M228" s="196"/>
      <c r="N228" s="197"/>
      <c r="O228" s="197"/>
      <c r="P228" s="197"/>
      <c r="Q228" s="197"/>
      <c r="R228" s="197"/>
      <c r="S228" s="197"/>
      <c r="T228" s="198"/>
      <c r="AT228" s="199" t="s">
        <v>153</v>
      </c>
      <c r="AU228" s="199" t="s">
        <v>82</v>
      </c>
      <c r="AV228" s="13" t="s">
        <v>80</v>
      </c>
      <c r="AW228" s="13" t="s">
        <v>33</v>
      </c>
      <c r="AX228" s="13" t="s">
        <v>72</v>
      </c>
      <c r="AY228" s="199" t="s">
        <v>142</v>
      </c>
    </row>
    <row r="229" spans="1:65" s="13" customFormat="1" ht="20.399999999999999">
      <c r="B229" s="191"/>
      <c r="C229" s="192"/>
      <c r="D229" s="187" t="s">
        <v>153</v>
      </c>
      <c r="E229" s="193" t="s">
        <v>26</v>
      </c>
      <c r="F229" s="194" t="s">
        <v>1023</v>
      </c>
      <c r="G229" s="192"/>
      <c r="H229" s="193" t="s">
        <v>26</v>
      </c>
      <c r="I229" s="192"/>
      <c r="J229" s="192"/>
      <c r="K229" s="192"/>
      <c r="L229" s="195"/>
      <c r="M229" s="196"/>
      <c r="N229" s="197"/>
      <c r="O229" s="197"/>
      <c r="P229" s="197"/>
      <c r="Q229" s="197"/>
      <c r="R229" s="197"/>
      <c r="S229" s="197"/>
      <c r="T229" s="198"/>
      <c r="AT229" s="199" t="s">
        <v>153</v>
      </c>
      <c r="AU229" s="199" t="s">
        <v>82</v>
      </c>
      <c r="AV229" s="13" t="s">
        <v>80</v>
      </c>
      <c r="AW229" s="13" t="s">
        <v>33</v>
      </c>
      <c r="AX229" s="13" t="s">
        <v>72</v>
      </c>
      <c r="AY229" s="199" t="s">
        <v>142</v>
      </c>
    </row>
    <row r="230" spans="1:65" s="14" customFormat="1" ht="10.199999999999999">
      <c r="B230" s="200"/>
      <c r="C230" s="201"/>
      <c r="D230" s="187" t="s">
        <v>153</v>
      </c>
      <c r="E230" s="202" t="s">
        <v>26</v>
      </c>
      <c r="F230" s="203" t="s">
        <v>1024</v>
      </c>
      <c r="G230" s="201"/>
      <c r="H230" s="204">
        <v>236</v>
      </c>
      <c r="I230" s="201"/>
      <c r="J230" s="201"/>
      <c r="K230" s="201"/>
      <c r="L230" s="205"/>
      <c r="M230" s="206"/>
      <c r="N230" s="207"/>
      <c r="O230" s="207"/>
      <c r="P230" s="207"/>
      <c r="Q230" s="207"/>
      <c r="R230" s="207"/>
      <c r="S230" s="207"/>
      <c r="T230" s="208"/>
      <c r="AT230" s="209" t="s">
        <v>153</v>
      </c>
      <c r="AU230" s="209" t="s">
        <v>82</v>
      </c>
      <c r="AV230" s="14" t="s">
        <v>82</v>
      </c>
      <c r="AW230" s="14" t="s">
        <v>33</v>
      </c>
      <c r="AX230" s="14" t="s">
        <v>80</v>
      </c>
      <c r="AY230" s="209" t="s">
        <v>142</v>
      </c>
    </row>
    <row r="231" spans="1:65" s="12" customFormat="1" ht="22.8" customHeight="1">
      <c r="B231" s="160"/>
      <c r="C231" s="161"/>
      <c r="D231" s="162" t="s">
        <v>71</v>
      </c>
      <c r="E231" s="173" t="s">
        <v>1025</v>
      </c>
      <c r="F231" s="173" t="s">
        <v>426</v>
      </c>
      <c r="G231" s="161"/>
      <c r="H231" s="161"/>
      <c r="I231" s="161"/>
      <c r="J231" s="174">
        <f>BK231</f>
        <v>6566.67</v>
      </c>
      <c r="K231" s="161"/>
      <c r="L231" s="165"/>
      <c r="M231" s="166"/>
      <c r="N231" s="167"/>
      <c r="O231" s="167"/>
      <c r="P231" s="168">
        <f>SUM(P232:P233)</f>
        <v>14.762110000000002</v>
      </c>
      <c r="Q231" s="167"/>
      <c r="R231" s="168">
        <f>SUM(R232:R233)</f>
        <v>0</v>
      </c>
      <c r="S231" s="167"/>
      <c r="T231" s="169">
        <f>SUM(T232:T233)</f>
        <v>0</v>
      </c>
      <c r="AR231" s="170" t="s">
        <v>80</v>
      </c>
      <c r="AT231" s="171" t="s">
        <v>71</v>
      </c>
      <c r="AU231" s="171" t="s">
        <v>80</v>
      </c>
      <c r="AY231" s="170" t="s">
        <v>142</v>
      </c>
      <c r="BK231" s="172">
        <f>SUM(BK232:BK233)</f>
        <v>6566.67</v>
      </c>
    </row>
    <row r="232" spans="1:65" s="2" customFormat="1" ht="16.5" customHeight="1">
      <c r="A232" s="31"/>
      <c r="B232" s="32"/>
      <c r="C232" s="175" t="s">
        <v>356</v>
      </c>
      <c r="D232" s="175" t="s">
        <v>144</v>
      </c>
      <c r="E232" s="176" t="s">
        <v>860</v>
      </c>
      <c r="F232" s="177" t="s">
        <v>861</v>
      </c>
      <c r="G232" s="178" t="s">
        <v>321</v>
      </c>
      <c r="H232" s="179">
        <v>7.37</v>
      </c>
      <c r="I232" s="180">
        <v>891</v>
      </c>
      <c r="J232" s="180">
        <f>ROUND(I232*H232,2)</f>
        <v>6566.67</v>
      </c>
      <c r="K232" s="177" t="s">
        <v>989</v>
      </c>
      <c r="L232" s="36"/>
      <c r="M232" s="181" t="s">
        <v>26</v>
      </c>
      <c r="N232" s="182" t="s">
        <v>45</v>
      </c>
      <c r="O232" s="183">
        <v>2.0030000000000001</v>
      </c>
      <c r="P232" s="183">
        <f>O232*H232</f>
        <v>14.762110000000002</v>
      </c>
      <c r="Q232" s="183">
        <v>0</v>
      </c>
      <c r="R232" s="183">
        <f>Q232*H232</f>
        <v>0</v>
      </c>
      <c r="S232" s="183">
        <v>0</v>
      </c>
      <c r="T232" s="184">
        <f>S232*H232</f>
        <v>0</v>
      </c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R232" s="185" t="s">
        <v>149</v>
      </c>
      <c r="AT232" s="185" t="s">
        <v>144</v>
      </c>
      <c r="AU232" s="185" t="s">
        <v>82</v>
      </c>
      <c r="AY232" s="17" t="s">
        <v>142</v>
      </c>
      <c r="BE232" s="186">
        <f>IF(N232="základní",J232,0)</f>
        <v>0</v>
      </c>
      <c r="BF232" s="186">
        <f>IF(N232="snížená",J232,0)</f>
        <v>0</v>
      </c>
      <c r="BG232" s="186">
        <f>IF(N232="zákl. přenesená",J232,0)</f>
        <v>6566.67</v>
      </c>
      <c r="BH232" s="186">
        <f>IF(N232="sníž. přenesená",J232,0)</f>
        <v>0</v>
      </c>
      <c r="BI232" s="186">
        <f>IF(N232="nulová",J232,0)</f>
        <v>0</v>
      </c>
      <c r="BJ232" s="17" t="s">
        <v>149</v>
      </c>
      <c r="BK232" s="186">
        <f>ROUND(I232*H232,2)</f>
        <v>6566.67</v>
      </c>
      <c r="BL232" s="17" t="s">
        <v>149</v>
      </c>
      <c r="BM232" s="185" t="s">
        <v>1026</v>
      </c>
    </row>
    <row r="233" spans="1:65" s="2" customFormat="1" ht="10.199999999999999">
      <c r="A233" s="31"/>
      <c r="B233" s="32"/>
      <c r="C233" s="33"/>
      <c r="D233" s="187" t="s">
        <v>151</v>
      </c>
      <c r="E233" s="33"/>
      <c r="F233" s="188" t="s">
        <v>863</v>
      </c>
      <c r="G233" s="33"/>
      <c r="H233" s="33"/>
      <c r="I233" s="33"/>
      <c r="J233" s="33"/>
      <c r="K233" s="33"/>
      <c r="L233" s="36"/>
      <c r="M233" s="229"/>
      <c r="N233" s="230"/>
      <c r="O233" s="231"/>
      <c r="P233" s="231"/>
      <c r="Q233" s="231"/>
      <c r="R233" s="231"/>
      <c r="S233" s="231"/>
      <c r="T233" s="232"/>
      <c r="U233" s="31"/>
      <c r="V233" s="31"/>
      <c r="W233" s="31"/>
      <c r="X233" s="31"/>
      <c r="Y233" s="31"/>
      <c r="Z233" s="31"/>
      <c r="AA233" s="31"/>
      <c r="AB233" s="31"/>
      <c r="AC233" s="31"/>
      <c r="AD233" s="31"/>
      <c r="AE233" s="31"/>
      <c r="AT233" s="17" t="s">
        <v>151</v>
      </c>
      <c r="AU233" s="17" t="s">
        <v>82</v>
      </c>
    </row>
    <row r="234" spans="1:65" s="2" customFormat="1" ht="6.9" customHeight="1">
      <c r="A234" s="31"/>
      <c r="B234" s="45"/>
      <c r="C234" s="46"/>
      <c r="D234" s="46"/>
      <c r="E234" s="46"/>
      <c r="F234" s="46"/>
      <c r="G234" s="46"/>
      <c r="H234" s="46"/>
      <c r="I234" s="46"/>
      <c r="J234" s="46"/>
      <c r="K234" s="46"/>
      <c r="L234" s="36"/>
      <c r="M234" s="31"/>
      <c r="O234" s="31"/>
      <c r="P234" s="31"/>
      <c r="Q234" s="31"/>
      <c r="R234" s="31"/>
      <c r="S234" s="31"/>
      <c r="T234" s="31"/>
      <c r="U234" s="31"/>
      <c r="V234" s="31"/>
      <c r="W234" s="31"/>
      <c r="X234" s="31"/>
      <c r="Y234" s="31"/>
      <c r="Z234" s="31"/>
      <c r="AA234" s="31"/>
      <c r="AB234" s="31"/>
      <c r="AC234" s="31"/>
      <c r="AD234" s="31"/>
      <c r="AE234" s="31"/>
    </row>
  </sheetData>
  <sheetProtection algorithmName="SHA-512" hashValue="H7zGssOg9oSjoAEgA8pYDoKlFFKLrx6uK9mzPY8jUTi0ShVOpHRRmQkY6PGosmRyiQfMF6rpnjTXEGz1DEeVPA==" saltValue="DPCWmlSVhEcVO2cvWn2Rismb4DUu9zWe3KwFn7Y+SiFi7eUKx70MnkhNT5Ql6y9kFT/tLzyA70JDtJtfpR7Xbw==" spinCount="100000" sheet="1" objects="1" scenarios="1" formatColumns="0" formatRows="0" autoFilter="0"/>
  <autoFilter ref="C88:K233"/>
  <mergeCells count="11">
    <mergeCell ref="L2:V2"/>
    <mergeCell ref="E52:H52"/>
    <mergeCell ref="E54:H54"/>
    <mergeCell ref="E77:H77"/>
    <mergeCell ref="E79:H79"/>
    <mergeCell ref="E81:H81"/>
    <mergeCell ref="E7:H7"/>
    <mergeCell ref="E9:H9"/>
    <mergeCell ref="E11:H11"/>
    <mergeCell ref="E29:H29"/>
    <mergeCell ref="E50:H50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41"/>
  <sheetViews>
    <sheetView showGridLines="0" workbookViewId="0"/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" style="1" customWidth="1"/>
    <col min="8" max="8" width="11.42578125" style="1" customWidth="1"/>
    <col min="9" max="11" width="20.140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 ht="10.199999999999999">
      <c r="A1" s="22"/>
    </row>
    <row r="2" spans="1:46" s="1" customFormat="1" ht="36.9" customHeight="1"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AT2" s="17" t="s">
        <v>98</v>
      </c>
    </row>
    <row r="3" spans="1:46" s="1" customFormat="1" ht="6.9" customHeight="1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20"/>
      <c r="AT3" s="17" t="s">
        <v>82</v>
      </c>
    </row>
    <row r="4" spans="1:46" s="1" customFormat="1" ht="24.9" customHeight="1">
      <c r="B4" s="20"/>
      <c r="D4" s="108" t="s">
        <v>109</v>
      </c>
      <c r="L4" s="20"/>
      <c r="M4" s="109" t="s">
        <v>10</v>
      </c>
      <c r="AT4" s="17" t="s">
        <v>33</v>
      </c>
    </row>
    <row r="5" spans="1:46" s="1" customFormat="1" ht="6.9" customHeight="1">
      <c r="B5" s="20"/>
      <c r="L5" s="20"/>
    </row>
    <row r="6" spans="1:46" s="1" customFormat="1" ht="12" customHeight="1">
      <c r="B6" s="20"/>
      <c r="D6" s="110" t="s">
        <v>14</v>
      </c>
      <c r="L6" s="20"/>
    </row>
    <row r="7" spans="1:46" s="1" customFormat="1" ht="16.5" customHeight="1">
      <c r="B7" s="20"/>
      <c r="E7" s="275" t="str">
        <f>'Rekapitulace stavby'!K6</f>
        <v>Výsadba větrolamu a výstavba mělkého průlehu na KN 1613 v k. ú. Svinčany</v>
      </c>
      <c r="F7" s="276"/>
      <c r="G7" s="276"/>
      <c r="H7" s="276"/>
      <c r="L7" s="20"/>
    </row>
    <row r="8" spans="1:46" s="1" customFormat="1" ht="12" customHeight="1">
      <c r="B8" s="20"/>
      <c r="D8" s="110" t="s">
        <v>110</v>
      </c>
      <c r="L8" s="20"/>
    </row>
    <row r="9" spans="1:46" s="2" customFormat="1" ht="16.5" customHeight="1">
      <c r="A9" s="31"/>
      <c r="B9" s="36"/>
      <c r="C9" s="31"/>
      <c r="D9" s="31"/>
      <c r="E9" s="275" t="s">
        <v>842</v>
      </c>
      <c r="F9" s="278"/>
      <c r="G9" s="278"/>
      <c r="H9" s="278"/>
      <c r="I9" s="31"/>
      <c r="J9" s="31"/>
      <c r="K9" s="31"/>
      <c r="L9" s="11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6"/>
      <c r="C10" s="31"/>
      <c r="D10" s="110" t="s">
        <v>843</v>
      </c>
      <c r="E10" s="31"/>
      <c r="F10" s="31"/>
      <c r="G10" s="31"/>
      <c r="H10" s="31"/>
      <c r="I10" s="31"/>
      <c r="J10" s="31"/>
      <c r="K10" s="31"/>
      <c r="L10" s="11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6.5" customHeight="1">
      <c r="A11" s="31"/>
      <c r="B11" s="36"/>
      <c r="C11" s="31"/>
      <c r="D11" s="31"/>
      <c r="E11" s="277" t="s">
        <v>1027</v>
      </c>
      <c r="F11" s="278"/>
      <c r="G11" s="278"/>
      <c r="H11" s="278"/>
      <c r="I11" s="31"/>
      <c r="J11" s="31"/>
      <c r="K11" s="31"/>
      <c r="L11" s="11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0.199999999999999">
      <c r="A12" s="31"/>
      <c r="B12" s="36"/>
      <c r="C12" s="31"/>
      <c r="D12" s="31"/>
      <c r="E12" s="31"/>
      <c r="F12" s="31"/>
      <c r="G12" s="31"/>
      <c r="H12" s="31"/>
      <c r="I12" s="31"/>
      <c r="J12" s="31"/>
      <c r="K12" s="31"/>
      <c r="L12" s="11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customHeight="1">
      <c r="A13" s="31"/>
      <c r="B13" s="36"/>
      <c r="C13" s="31"/>
      <c r="D13" s="110" t="s">
        <v>16</v>
      </c>
      <c r="E13" s="31"/>
      <c r="F13" s="101" t="s">
        <v>26</v>
      </c>
      <c r="G13" s="31"/>
      <c r="H13" s="31"/>
      <c r="I13" s="110" t="s">
        <v>18</v>
      </c>
      <c r="J13" s="101" t="s">
        <v>19</v>
      </c>
      <c r="K13" s="31"/>
      <c r="L13" s="11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0" t="s">
        <v>20</v>
      </c>
      <c r="E14" s="31"/>
      <c r="F14" s="101" t="s">
        <v>21</v>
      </c>
      <c r="G14" s="31"/>
      <c r="H14" s="31"/>
      <c r="I14" s="110" t="s">
        <v>22</v>
      </c>
      <c r="J14" s="112" t="str">
        <f>'Rekapitulace stavby'!AN8</f>
        <v>8. 8. 2019</v>
      </c>
      <c r="K14" s="31"/>
      <c r="L14" s="11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8" customHeight="1">
      <c r="A15" s="31"/>
      <c r="B15" s="36"/>
      <c r="C15" s="31"/>
      <c r="D15" s="31"/>
      <c r="E15" s="31"/>
      <c r="F15" s="31"/>
      <c r="G15" s="31"/>
      <c r="H15" s="31"/>
      <c r="I15" s="31"/>
      <c r="J15" s="31"/>
      <c r="K15" s="31"/>
      <c r="L15" s="11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customHeight="1">
      <c r="A16" s="31"/>
      <c r="B16" s="36"/>
      <c r="C16" s="31"/>
      <c r="D16" s="110" t="s">
        <v>24</v>
      </c>
      <c r="E16" s="31"/>
      <c r="F16" s="31"/>
      <c r="G16" s="31"/>
      <c r="H16" s="31"/>
      <c r="I16" s="110" t="s">
        <v>25</v>
      </c>
      <c r="J16" s="101" t="s">
        <v>26</v>
      </c>
      <c r="K16" s="31"/>
      <c r="L16" s="11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customHeight="1">
      <c r="A17" s="31"/>
      <c r="B17" s="36"/>
      <c r="C17" s="31"/>
      <c r="D17" s="31"/>
      <c r="E17" s="101" t="s">
        <v>27</v>
      </c>
      <c r="F17" s="31"/>
      <c r="G17" s="31"/>
      <c r="H17" s="31"/>
      <c r="I17" s="110" t="s">
        <v>28</v>
      </c>
      <c r="J17" s="101" t="s">
        <v>26</v>
      </c>
      <c r="K17" s="31"/>
      <c r="L17" s="11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" customHeight="1">
      <c r="A18" s="31"/>
      <c r="B18" s="36"/>
      <c r="C18" s="31"/>
      <c r="D18" s="31"/>
      <c r="E18" s="31"/>
      <c r="F18" s="31"/>
      <c r="G18" s="31"/>
      <c r="H18" s="31"/>
      <c r="I18" s="31"/>
      <c r="J18" s="31"/>
      <c r="K18" s="31"/>
      <c r="L18" s="11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customHeight="1">
      <c r="A19" s="31"/>
      <c r="B19" s="36"/>
      <c r="C19" s="31"/>
      <c r="D19" s="110" t="s">
        <v>29</v>
      </c>
      <c r="E19" s="31"/>
      <c r="F19" s="31"/>
      <c r="G19" s="31"/>
      <c r="H19" s="31"/>
      <c r="I19" s="110" t="s">
        <v>25</v>
      </c>
      <c r="J19" s="101" t="s">
        <v>26</v>
      </c>
      <c r="K19" s="31"/>
      <c r="L19" s="11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customHeight="1">
      <c r="A20" s="31"/>
      <c r="B20" s="36"/>
      <c r="C20" s="31"/>
      <c r="D20" s="31"/>
      <c r="E20" s="101" t="s">
        <v>30</v>
      </c>
      <c r="F20" s="31"/>
      <c r="G20" s="31"/>
      <c r="H20" s="31"/>
      <c r="I20" s="110" t="s">
        <v>28</v>
      </c>
      <c r="J20" s="101" t="s">
        <v>26</v>
      </c>
      <c r="K20" s="31"/>
      <c r="L20" s="11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" customHeight="1">
      <c r="A21" s="31"/>
      <c r="B21" s="36"/>
      <c r="C21" s="31"/>
      <c r="D21" s="31"/>
      <c r="E21" s="31"/>
      <c r="F21" s="31"/>
      <c r="G21" s="31"/>
      <c r="H21" s="31"/>
      <c r="I21" s="31"/>
      <c r="J21" s="31"/>
      <c r="K21" s="31"/>
      <c r="L21" s="11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customHeight="1">
      <c r="A22" s="31"/>
      <c r="B22" s="36"/>
      <c r="C22" s="31"/>
      <c r="D22" s="110" t="s">
        <v>31</v>
      </c>
      <c r="E22" s="31"/>
      <c r="F22" s="31"/>
      <c r="G22" s="31"/>
      <c r="H22" s="31"/>
      <c r="I22" s="110" t="s">
        <v>25</v>
      </c>
      <c r="J22" s="101" t="s">
        <v>26</v>
      </c>
      <c r="K22" s="31"/>
      <c r="L22" s="11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customHeight="1">
      <c r="A23" s="31"/>
      <c r="B23" s="36"/>
      <c r="C23" s="31"/>
      <c r="D23" s="31"/>
      <c r="E23" s="101" t="s">
        <v>32</v>
      </c>
      <c r="F23" s="31"/>
      <c r="G23" s="31"/>
      <c r="H23" s="31"/>
      <c r="I23" s="110" t="s">
        <v>28</v>
      </c>
      <c r="J23" s="101" t="s">
        <v>26</v>
      </c>
      <c r="K23" s="31"/>
      <c r="L23" s="11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" customHeight="1">
      <c r="A24" s="31"/>
      <c r="B24" s="36"/>
      <c r="C24" s="31"/>
      <c r="D24" s="31"/>
      <c r="E24" s="31"/>
      <c r="F24" s="31"/>
      <c r="G24" s="31"/>
      <c r="H24" s="31"/>
      <c r="I24" s="31"/>
      <c r="J24" s="31"/>
      <c r="K24" s="31"/>
      <c r="L24" s="11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customHeight="1">
      <c r="A25" s="31"/>
      <c r="B25" s="36"/>
      <c r="C25" s="31"/>
      <c r="D25" s="110" t="s">
        <v>34</v>
      </c>
      <c r="E25" s="31"/>
      <c r="F25" s="31"/>
      <c r="G25" s="31"/>
      <c r="H25" s="31"/>
      <c r="I25" s="110" t="s">
        <v>25</v>
      </c>
      <c r="J25" s="101" t="s">
        <v>26</v>
      </c>
      <c r="K25" s="31"/>
      <c r="L25" s="11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customHeight="1">
      <c r="A26" s="31"/>
      <c r="B26" s="36"/>
      <c r="C26" s="31"/>
      <c r="D26" s="31"/>
      <c r="E26" s="101" t="s">
        <v>35</v>
      </c>
      <c r="F26" s="31"/>
      <c r="G26" s="31"/>
      <c r="H26" s="31"/>
      <c r="I26" s="110" t="s">
        <v>28</v>
      </c>
      <c r="J26" s="101" t="s">
        <v>26</v>
      </c>
      <c r="K26" s="31"/>
      <c r="L26" s="11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" customHeight="1">
      <c r="A27" s="31"/>
      <c r="B27" s="36"/>
      <c r="C27" s="31"/>
      <c r="D27" s="31"/>
      <c r="E27" s="31"/>
      <c r="F27" s="31"/>
      <c r="G27" s="31"/>
      <c r="H27" s="31"/>
      <c r="I27" s="31"/>
      <c r="J27" s="31"/>
      <c r="K27" s="31"/>
      <c r="L27" s="11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customHeight="1">
      <c r="A28" s="31"/>
      <c r="B28" s="36"/>
      <c r="C28" s="31"/>
      <c r="D28" s="110" t="s">
        <v>36</v>
      </c>
      <c r="E28" s="31"/>
      <c r="F28" s="31"/>
      <c r="G28" s="31"/>
      <c r="H28" s="31"/>
      <c r="I28" s="31"/>
      <c r="J28" s="31"/>
      <c r="K28" s="31"/>
      <c r="L28" s="11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25.5" customHeight="1">
      <c r="A29" s="113"/>
      <c r="B29" s="114"/>
      <c r="C29" s="113"/>
      <c r="D29" s="113"/>
      <c r="E29" s="279" t="s">
        <v>112</v>
      </c>
      <c r="F29" s="279"/>
      <c r="G29" s="279"/>
      <c r="H29" s="279"/>
      <c r="I29" s="113"/>
      <c r="J29" s="113"/>
      <c r="K29" s="113"/>
      <c r="L29" s="115"/>
      <c r="S29" s="113"/>
      <c r="T29" s="113"/>
      <c r="U29" s="113"/>
      <c r="V29" s="113"/>
      <c r="W29" s="113"/>
      <c r="X29" s="113"/>
      <c r="Y29" s="113"/>
      <c r="Z29" s="113"/>
      <c r="AA29" s="113"/>
      <c r="AB29" s="113"/>
      <c r="AC29" s="113"/>
      <c r="AD29" s="113"/>
      <c r="AE29" s="113"/>
    </row>
    <row r="30" spans="1:31" s="2" customFormat="1" ht="6.9" customHeight="1">
      <c r="A30" s="31"/>
      <c r="B30" s="36"/>
      <c r="C30" s="31"/>
      <c r="D30" s="31"/>
      <c r="E30" s="31"/>
      <c r="F30" s="31"/>
      <c r="G30" s="31"/>
      <c r="H30" s="31"/>
      <c r="I30" s="31"/>
      <c r="J30" s="31"/>
      <c r="K30" s="31"/>
      <c r="L30" s="11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" customHeight="1">
      <c r="A31" s="31"/>
      <c r="B31" s="36"/>
      <c r="C31" s="31"/>
      <c r="D31" s="116"/>
      <c r="E31" s="116"/>
      <c r="F31" s="116"/>
      <c r="G31" s="116"/>
      <c r="H31" s="116"/>
      <c r="I31" s="116"/>
      <c r="J31" s="116"/>
      <c r="K31" s="116"/>
      <c r="L31" s="11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6"/>
      <c r="C32" s="31"/>
      <c r="D32" s="117" t="s">
        <v>38</v>
      </c>
      <c r="E32" s="31"/>
      <c r="F32" s="31"/>
      <c r="G32" s="31"/>
      <c r="H32" s="31"/>
      <c r="I32" s="31"/>
      <c r="J32" s="118">
        <f>ROUND(J89, 2)</f>
        <v>65298.89</v>
      </c>
      <c r="K32" s="31"/>
      <c r="L32" s="11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" customHeight="1">
      <c r="A33" s="31"/>
      <c r="B33" s="36"/>
      <c r="C33" s="31"/>
      <c r="D33" s="116"/>
      <c r="E33" s="116"/>
      <c r="F33" s="116"/>
      <c r="G33" s="116"/>
      <c r="H33" s="116"/>
      <c r="I33" s="116"/>
      <c r="J33" s="116"/>
      <c r="K33" s="116"/>
      <c r="L33" s="11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" customHeight="1">
      <c r="A34" s="31"/>
      <c r="B34" s="36"/>
      <c r="C34" s="31"/>
      <c r="D34" s="31"/>
      <c r="E34" s="31"/>
      <c r="F34" s="119" t="s">
        <v>40</v>
      </c>
      <c r="G34" s="31"/>
      <c r="H34" s="31"/>
      <c r="I34" s="119" t="s">
        <v>39</v>
      </c>
      <c r="J34" s="119" t="s">
        <v>41</v>
      </c>
      <c r="K34" s="31"/>
      <c r="L34" s="11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" hidden="1" customHeight="1">
      <c r="A35" s="31"/>
      <c r="B35" s="36"/>
      <c r="C35" s="31"/>
      <c r="D35" s="120" t="s">
        <v>42</v>
      </c>
      <c r="E35" s="110" t="s">
        <v>43</v>
      </c>
      <c r="F35" s="121">
        <f>ROUND((SUM(BE89:BE140)),  2)</f>
        <v>0</v>
      </c>
      <c r="G35" s="31"/>
      <c r="H35" s="31"/>
      <c r="I35" s="122">
        <v>0.21</v>
      </c>
      <c r="J35" s="121">
        <f>ROUND(((SUM(BE89:BE140))*I35),  2)</f>
        <v>0</v>
      </c>
      <c r="K35" s="31"/>
      <c r="L35" s="11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" hidden="1" customHeight="1">
      <c r="A36" s="31"/>
      <c r="B36" s="36"/>
      <c r="C36" s="31"/>
      <c r="D36" s="31"/>
      <c r="E36" s="110" t="s">
        <v>44</v>
      </c>
      <c r="F36" s="121">
        <f>ROUND((SUM(BF89:BF140)),  2)</f>
        <v>0</v>
      </c>
      <c r="G36" s="31"/>
      <c r="H36" s="31"/>
      <c r="I36" s="122">
        <v>0.15</v>
      </c>
      <c r="J36" s="121">
        <f>ROUND(((SUM(BF89:BF140))*I36),  2)</f>
        <v>0</v>
      </c>
      <c r="K36" s="31"/>
      <c r="L36" s="11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" customHeight="1">
      <c r="A37" s="31"/>
      <c r="B37" s="36"/>
      <c r="C37" s="31"/>
      <c r="D37" s="110" t="s">
        <v>42</v>
      </c>
      <c r="E37" s="110" t="s">
        <v>45</v>
      </c>
      <c r="F37" s="121">
        <f>ROUND((SUM(BG89:BG140)),  2)</f>
        <v>65298.89</v>
      </c>
      <c r="G37" s="31"/>
      <c r="H37" s="31"/>
      <c r="I37" s="122">
        <v>0.21</v>
      </c>
      <c r="J37" s="121">
        <f>0</f>
        <v>0</v>
      </c>
      <c r="K37" s="31"/>
      <c r="L37" s="11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" customHeight="1">
      <c r="A38" s="31"/>
      <c r="B38" s="36"/>
      <c r="C38" s="31"/>
      <c r="D38" s="31"/>
      <c r="E38" s="110" t="s">
        <v>46</v>
      </c>
      <c r="F38" s="121">
        <f>ROUND((SUM(BH89:BH140)),  2)</f>
        <v>0</v>
      </c>
      <c r="G38" s="31"/>
      <c r="H38" s="31"/>
      <c r="I38" s="122">
        <v>0.15</v>
      </c>
      <c r="J38" s="121">
        <f>0</f>
        <v>0</v>
      </c>
      <c r="K38" s="31"/>
      <c r="L38" s="11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" hidden="1" customHeight="1">
      <c r="A39" s="31"/>
      <c r="B39" s="36"/>
      <c r="C39" s="31"/>
      <c r="D39" s="31"/>
      <c r="E39" s="110" t="s">
        <v>47</v>
      </c>
      <c r="F39" s="121">
        <f>ROUND((SUM(BI89:BI140)),  2)</f>
        <v>0</v>
      </c>
      <c r="G39" s="31"/>
      <c r="H39" s="31"/>
      <c r="I39" s="122">
        <v>0</v>
      </c>
      <c r="J39" s="121">
        <f>0</f>
        <v>0</v>
      </c>
      <c r="K39" s="31"/>
      <c r="L39" s="11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11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6"/>
      <c r="C41" s="123"/>
      <c r="D41" s="124" t="s">
        <v>48</v>
      </c>
      <c r="E41" s="125"/>
      <c r="F41" s="125"/>
      <c r="G41" s="126" t="s">
        <v>49</v>
      </c>
      <c r="H41" s="127" t="s">
        <v>50</v>
      </c>
      <c r="I41" s="125"/>
      <c r="J41" s="128">
        <f>SUM(J32:J39)</f>
        <v>65298.89</v>
      </c>
      <c r="K41" s="129"/>
      <c r="L41" s="11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" customHeight="1">
      <c r="A42" s="31"/>
      <c r="B42" s="130"/>
      <c r="C42" s="131"/>
      <c r="D42" s="131"/>
      <c r="E42" s="131"/>
      <c r="F42" s="131"/>
      <c r="G42" s="131"/>
      <c r="H42" s="131"/>
      <c r="I42" s="131"/>
      <c r="J42" s="131"/>
      <c r="K42" s="131"/>
      <c r="L42" s="11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6" spans="1:31" s="2" customFormat="1" ht="6.9" customHeight="1">
      <c r="A46" s="31"/>
      <c r="B46" s="132"/>
      <c r="C46" s="133"/>
      <c r="D46" s="133"/>
      <c r="E46" s="133"/>
      <c r="F46" s="133"/>
      <c r="G46" s="133"/>
      <c r="H46" s="133"/>
      <c r="I46" s="133"/>
      <c r="J46" s="133"/>
      <c r="K46" s="133"/>
      <c r="L46" s="111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</row>
    <row r="47" spans="1:31" s="2" customFormat="1" ht="24.9" customHeight="1">
      <c r="A47" s="31"/>
      <c r="B47" s="32"/>
      <c r="C47" s="23" t="s">
        <v>113</v>
      </c>
      <c r="D47" s="33"/>
      <c r="E47" s="33"/>
      <c r="F47" s="33"/>
      <c r="G47" s="33"/>
      <c r="H47" s="33"/>
      <c r="I47" s="33"/>
      <c r="J47" s="33"/>
      <c r="K47" s="33"/>
      <c r="L47" s="11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</row>
    <row r="48" spans="1:31" s="2" customFormat="1" ht="6.9" customHeight="1">
      <c r="A48" s="31"/>
      <c r="B48" s="32"/>
      <c r="C48" s="33"/>
      <c r="D48" s="33"/>
      <c r="E48" s="33"/>
      <c r="F48" s="33"/>
      <c r="G48" s="33"/>
      <c r="H48" s="33"/>
      <c r="I48" s="33"/>
      <c r="J48" s="33"/>
      <c r="K48" s="33"/>
      <c r="L48" s="111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</row>
    <row r="49" spans="1:47" s="2" customFormat="1" ht="12" customHeight="1">
      <c r="A49" s="31"/>
      <c r="B49" s="32"/>
      <c r="C49" s="28" t="s">
        <v>14</v>
      </c>
      <c r="D49" s="33"/>
      <c r="E49" s="33"/>
      <c r="F49" s="33"/>
      <c r="G49" s="33"/>
      <c r="H49" s="33"/>
      <c r="I49" s="33"/>
      <c r="J49" s="33"/>
      <c r="K49" s="33"/>
      <c r="L49" s="11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</row>
    <row r="50" spans="1:47" s="2" customFormat="1" ht="16.5" customHeight="1">
      <c r="A50" s="31"/>
      <c r="B50" s="32"/>
      <c r="C50" s="33"/>
      <c r="D50" s="33"/>
      <c r="E50" s="280" t="str">
        <f>E7</f>
        <v>Výsadba větrolamu a výstavba mělkého průlehu na KN 1613 v k. ú. Svinčany</v>
      </c>
      <c r="F50" s="281"/>
      <c r="G50" s="281"/>
      <c r="H50" s="281"/>
      <c r="I50" s="33"/>
      <c r="J50" s="33"/>
      <c r="K50" s="33"/>
      <c r="L50" s="11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</row>
    <row r="51" spans="1:47" s="1" customFormat="1" ht="12" customHeight="1">
      <c r="B51" s="21"/>
      <c r="C51" s="28" t="s">
        <v>110</v>
      </c>
      <c r="D51" s="22"/>
      <c r="E51" s="22"/>
      <c r="F51" s="22"/>
      <c r="G51" s="22"/>
      <c r="H51" s="22"/>
      <c r="I51" s="22"/>
      <c r="J51" s="22"/>
      <c r="K51" s="22"/>
      <c r="L51" s="20"/>
    </row>
    <row r="52" spans="1:47" s="2" customFormat="1" ht="16.5" customHeight="1">
      <c r="A52" s="31"/>
      <c r="B52" s="32"/>
      <c r="C52" s="33"/>
      <c r="D52" s="33"/>
      <c r="E52" s="280" t="s">
        <v>842</v>
      </c>
      <c r="F52" s="282"/>
      <c r="G52" s="282"/>
      <c r="H52" s="282"/>
      <c r="I52" s="33"/>
      <c r="J52" s="33"/>
      <c r="K52" s="33"/>
      <c r="L52" s="11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</row>
    <row r="53" spans="1:47" s="2" customFormat="1" ht="12" customHeight="1">
      <c r="A53" s="31"/>
      <c r="B53" s="32"/>
      <c r="C53" s="28" t="s">
        <v>843</v>
      </c>
      <c r="D53" s="33"/>
      <c r="E53" s="33"/>
      <c r="F53" s="33"/>
      <c r="G53" s="33"/>
      <c r="H53" s="33"/>
      <c r="I53" s="33"/>
      <c r="J53" s="33"/>
      <c r="K53" s="33"/>
      <c r="L53" s="111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</row>
    <row r="54" spans="1:47" s="2" customFormat="1" ht="16.5" customHeight="1">
      <c r="A54" s="31"/>
      <c r="B54" s="32"/>
      <c r="C54" s="33"/>
      <c r="D54" s="33"/>
      <c r="E54" s="271" t="str">
        <f>E11</f>
        <v>3.3 - SO 03.3 Následná péče 1. rok</v>
      </c>
      <c r="F54" s="282"/>
      <c r="G54" s="282"/>
      <c r="H54" s="282"/>
      <c r="I54" s="33"/>
      <c r="J54" s="33"/>
      <c r="K54" s="33"/>
      <c r="L54" s="111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</row>
    <row r="55" spans="1:47" s="2" customFormat="1" ht="6.9" customHeight="1">
      <c r="A55" s="31"/>
      <c r="B55" s="32"/>
      <c r="C55" s="33"/>
      <c r="D55" s="33"/>
      <c r="E55" s="33"/>
      <c r="F55" s="33"/>
      <c r="G55" s="33"/>
      <c r="H55" s="33"/>
      <c r="I55" s="33"/>
      <c r="J55" s="33"/>
      <c r="K55" s="33"/>
      <c r="L55" s="111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</row>
    <row r="56" spans="1:47" s="2" customFormat="1" ht="12" customHeight="1">
      <c r="A56" s="31"/>
      <c r="B56" s="32"/>
      <c r="C56" s="28" t="s">
        <v>20</v>
      </c>
      <c r="D56" s="33"/>
      <c r="E56" s="33"/>
      <c r="F56" s="26" t="str">
        <f>F14</f>
        <v>Svinčany</v>
      </c>
      <c r="G56" s="33"/>
      <c r="H56" s="33"/>
      <c r="I56" s="28" t="s">
        <v>22</v>
      </c>
      <c r="J56" s="57" t="str">
        <f>IF(J14="","",J14)</f>
        <v>8. 8. 2019</v>
      </c>
      <c r="K56" s="33"/>
      <c r="L56" s="111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</row>
    <row r="57" spans="1:47" s="2" customFormat="1" ht="6.9" customHeight="1">
      <c r="A57" s="31"/>
      <c r="B57" s="32"/>
      <c r="C57" s="33"/>
      <c r="D57" s="33"/>
      <c r="E57" s="33"/>
      <c r="F57" s="33"/>
      <c r="G57" s="33"/>
      <c r="H57" s="33"/>
      <c r="I57" s="33"/>
      <c r="J57" s="33"/>
      <c r="K57" s="33"/>
      <c r="L57" s="111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</row>
    <row r="58" spans="1:47" s="2" customFormat="1" ht="43.05" customHeight="1">
      <c r="A58" s="31"/>
      <c r="B58" s="32"/>
      <c r="C58" s="28" t="s">
        <v>24</v>
      </c>
      <c r="D58" s="33"/>
      <c r="E58" s="33"/>
      <c r="F58" s="26" t="str">
        <f>E17</f>
        <v>Obec Svinčany</v>
      </c>
      <c r="G58" s="33"/>
      <c r="H58" s="33"/>
      <c r="I58" s="28" t="s">
        <v>31</v>
      </c>
      <c r="J58" s="29" t="str">
        <f>E23</f>
        <v>Povodí Labe, státní podnik, OIČ, Hradec Králové</v>
      </c>
      <c r="K58" s="33"/>
      <c r="L58" s="111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</row>
    <row r="59" spans="1:47" s="2" customFormat="1" ht="15.15" customHeight="1">
      <c r="A59" s="31"/>
      <c r="B59" s="32"/>
      <c r="C59" s="28" t="s">
        <v>29</v>
      </c>
      <c r="D59" s="33"/>
      <c r="E59" s="33"/>
      <c r="F59" s="26" t="str">
        <f>IF(E20="","",E20)</f>
        <v>dle výběrového řízení</v>
      </c>
      <c r="G59" s="33"/>
      <c r="H59" s="33"/>
      <c r="I59" s="28" t="s">
        <v>34</v>
      </c>
      <c r="J59" s="29" t="str">
        <f>E26</f>
        <v>Ing. Eva Morkesová</v>
      </c>
      <c r="K59" s="33"/>
      <c r="L59" s="111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</row>
    <row r="60" spans="1:47" s="2" customFormat="1" ht="10.35" customHeight="1">
      <c r="A60" s="31"/>
      <c r="B60" s="32"/>
      <c r="C60" s="33"/>
      <c r="D60" s="33"/>
      <c r="E60" s="33"/>
      <c r="F60" s="33"/>
      <c r="G60" s="33"/>
      <c r="H60" s="33"/>
      <c r="I60" s="33"/>
      <c r="J60" s="33"/>
      <c r="K60" s="33"/>
      <c r="L60" s="111"/>
      <c r="S60" s="31"/>
      <c r="T60" s="31"/>
      <c r="U60" s="31"/>
      <c r="V60" s="31"/>
      <c r="W60" s="31"/>
      <c r="X60" s="31"/>
      <c r="Y60" s="31"/>
      <c r="Z60" s="31"/>
      <c r="AA60" s="31"/>
      <c r="AB60" s="31"/>
      <c r="AC60" s="31"/>
      <c r="AD60" s="31"/>
      <c r="AE60" s="31"/>
    </row>
    <row r="61" spans="1:47" s="2" customFormat="1" ht="29.25" customHeight="1">
      <c r="A61" s="31"/>
      <c r="B61" s="32"/>
      <c r="C61" s="134" t="s">
        <v>114</v>
      </c>
      <c r="D61" s="135"/>
      <c r="E61" s="135"/>
      <c r="F61" s="135"/>
      <c r="G61" s="135"/>
      <c r="H61" s="135"/>
      <c r="I61" s="135"/>
      <c r="J61" s="136" t="s">
        <v>115</v>
      </c>
      <c r="K61" s="135"/>
      <c r="L61" s="11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47" s="2" customFormat="1" ht="10.35" customHeight="1">
      <c r="A62" s="31"/>
      <c r="B62" s="32"/>
      <c r="C62" s="33"/>
      <c r="D62" s="33"/>
      <c r="E62" s="33"/>
      <c r="F62" s="33"/>
      <c r="G62" s="33"/>
      <c r="H62" s="33"/>
      <c r="I62" s="33"/>
      <c r="J62" s="33"/>
      <c r="K62" s="33"/>
      <c r="L62" s="111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</row>
    <row r="63" spans="1:47" s="2" customFormat="1" ht="22.8" customHeight="1">
      <c r="A63" s="31"/>
      <c r="B63" s="32"/>
      <c r="C63" s="137" t="s">
        <v>70</v>
      </c>
      <c r="D63" s="33"/>
      <c r="E63" s="33"/>
      <c r="F63" s="33"/>
      <c r="G63" s="33"/>
      <c r="H63" s="33"/>
      <c r="I63" s="33"/>
      <c r="J63" s="75">
        <f>J89</f>
        <v>65298.89</v>
      </c>
      <c r="K63" s="33"/>
      <c r="L63" s="111"/>
      <c r="S63" s="31"/>
      <c r="T63" s="31"/>
      <c r="U63" s="31"/>
      <c r="V63" s="31"/>
      <c r="W63" s="31"/>
      <c r="X63" s="31"/>
      <c r="Y63" s="31"/>
      <c r="Z63" s="31"/>
      <c r="AA63" s="31"/>
      <c r="AB63" s="31"/>
      <c r="AC63" s="31"/>
      <c r="AD63" s="31"/>
      <c r="AE63" s="31"/>
      <c r="AU63" s="17" t="s">
        <v>116</v>
      </c>
    </row>
    <row r="64" spans="1:47" s="9" customFormat="1" ht="24.9" customHeight="1">
      <c r="B64" s="138"/>
      <c r="C64" s="139"/>
      <c r="D64" s="140" t="s">
        <v>117</v>
      </c>
      <c r="E64" s="141"/>
      <c r="F64" s="141"/>
      <c r="G64" s="141"/>
      <c r="H64" s="141"/>
      <c r="I64" s="141"/>
      <c r="J64" s="142">
        <f>J90</f>
        <v>65298.89</v>
      </c>
      <c r="K64" s="139"/>
      <c r="L64" s="143"/>
    </row>
    <row r="65" spans="1:31" s="10" customFormat="1" ht="19.95" customHeight="1">
      <c r="B65" s="144"/>
      <c r="C65" s="95"/>
      <c r="D65" s="145" t="s">
        <v>118</v>
      </c>
      <c r="E65" s="146"/>
      <c r="F65" s="146"/>
      <c r="G65" s="146"/>
      <c r="H65" s="146"/>
      <c r="I65" s="146"/>
      <c r="J65" s="147">
        <f>J91</f>
        <v>54936.25</v>
      </c>
      <c r="K65" s="95"/>
      <c r="L65" s="148"/>
    </row>
    <row r="66" spans="1:31" s="10" customFormat="1" ht="19.95" customHeight="1">
      <c r="B66" s="144"/>
      <c r="C66" s="95"/>
      <c r="D66" s="145" t="s">
        <v>121</v>
      </c>
      <c r="E66" s="146"/>
      <c r="F66" s="146"/>
      <c r="G66" s="146"/>
      <c r="H66" s="146"/>
      <c r="I66" s="146"/>
      <c r="J66" s="147">
        <f>J133</f>
        <v>10000</v>
      </c>
      <c r="K66" s="95"/>
      <c r="L66" s="148"/>
    </row>
    <row r="67" spans="1:31" s="10" customFormat="1" ht="19.95" customHeight="1">
      <c r="B67" s="144"/>
      <c r="C67" s="95"/>
      <c r="D67" s="145" t="s">
        <v>865</v>
      </c>
      <c r="E67" s="146"/>
      <c r="F67" s="146"/>
      <c r="G67" s="146"/>
      <c r="H67" s="146"/>
      <c r="I67" s="146"/>
      <c r="J67" s="147">
        <f>J138</f>
        <v>362.64</v>
      </c>
      <c r="K67" s="95"/>
      <c r="L67" s="148"/>
    </row>
    <row r="68" spans="1:31" s="2" customFormat="1" ht="21.75" customHeight="1">
      <c r="A68" s="31"/>
      <c r="B68" s="32"/>
      <c r="C68" s="33"/>
      <c r="D68" s="33"/>
      <c r="E68" s="33"/>
      <c r="F68" s="33"/>
      <c r="G68" s="33"/>
      <c r="H68" s="33"/>
      <c r="I68" s="33"/>
      <c r="J68" s="33"/>
      <c r="K68" s="33"/>
      <c r="L68" s="111"/>
      <c r="S68" s="31"/>
      <c r="T68" s="31"/>
      <c r="U68" s="31"/>
      <c r="V68" s="31"/>
      <c r="W68" s="31"/>
      <c r="X68" s="31"/>
      <c r="Y68" s="31"/>
      <c r="Z68" s="31"/>
      <c r="AA68" s="31"/>
      <c r="AB68" s="31"/>
      <c r="AC68" s="31"/>
      <c r="AD68" s="31"/>
      <c r="AE68" s="31"/>
    </row>
    <row r="69" spans="1:31" s="2" customFormat="1" ht="6.9" customHeight="1">
      <c r="A69" s="31"/>
      <c r="B69" s="45"/>
      <c r="C69" s="46"/>
      <c r="D69" s="46"/>
      <c r="E69" s="46"/>
      <c r="F69" s="46"/>
      <c r="G69" s="46"/>
      <c r="H69" s="46"/>
      <c r="I69" s="46"/>
      <c r="J69" s="46"/>
      <c r="K69" s="46"/>
      <c r="L69" s="111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</row>
    <row r="73" spans="1:31" s="2" customFormat="1" ht="6.9" customHeight="1">
      <c r="A73" s="31"/>
      <c r="B73" s="47"/>
      <c r="C73" s="48"/>
      <c r="D73" s="48"/>
      <c r="E73" s="48"/>
      <c r="F73" s="48"/>
      <c r="G73" s="48"/>
      <c r="H73" s="48"/>
      <c r="I73" s="48"/>
      <c r="J73" s="48"/>
      <c r="K73" s="48"/>
      <c r="L73" s="111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</row>
    <row r="74" spans="1:31" s="2" customFormat="1" ht="24.9" customHeight="1">
      <c r="A74" s="31"/>
      <c r="B74" s="32"/>
      <c r="C74" s="23" t="s">
        <v>127</v>
      </c>
      <c r="D74" s="33"/>
      <c r="E74" s="33"/>
      <c r="F74" s="33"/>
      <c r="G74" s="33"/>
      <c r="H74" s="33"/>
      <c r="I74" s="33"/>
      <c r="J74" s="33"/>
      <c r="K74" s="33"/>
      <c r="L74" s="111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</row>
    <row r="75" spans="1:31" s="2" customFormat="1" ht="6.9" customHeight="1">
      <c r="A75" s="31"/>
      <c r="B75" s="32"/>
      <c r="C75" s="33"/>
      <c r="D75" s="33"/>
      <c r="E75" s="33"/>
      <c r="F75" s="33"/>
      <c r="G75" s="33"/>
      <c r="H75" s="33"/>
      <c r="I75" s="33"/>
      <c r="J75" s="33"/>
      <c r="K75" s="33"/>
      <c r="L75" s="111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</row>
    <row r="76" spans="1:31" s="2" customFormat="1" ht="12" customHeight="1">
      <c r="A76" s="31"/>
      <c r="B76" s="32"/>
      <c r="C76" s="28" t="s">
        <v>14</v>
      </c>
      <c r="D76" s="33"/>
      <c r="E76" s="33"/>
      <c r="F76" s="33"/>
      <c r="G76" s="33"/>
      <c r="H76" s="33"/>
      <c r="I76" s="33"/>
      <c r="J76" s="33"/>
      <c r="K76" s="33"/>
      <c r="L76" s="11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6.5" customHeight="1">
      <c r="A77" s="31"/>
      <c r="B77" s="32"/>
      <c r="C77" s="33"/>
      <c r="D77" s="33"/>
      <c r="E77" s="280" t="str">
        <f>E7</f>
        <v>Výsadba větrolamu a výstavba mělkého průlehu na KN 1613 v k. ú. Svinčany</v>
      </c>
      <c r="F77" s="281"/>
      <c r="G77" s="281"/>
      <c r="H77" s="281"/>
      <c r="I77" s="33"/>
      <c r="J77" s="33"/>
      <c r="K77" s="33"/>
      <c r="L77" s="11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31" s="1" customFormat="1" ht="12" customHeight="1">
      <c r="B78" s="21"/>
      <c r="C78" s="28" t="s">
        <v>110</v>
      </c>
      <c r="D78" s="22"/>
      <c r="E78" s="22"/>
      <c r="F78" s="22"/>
      <c r="G78" s="22"/>
      <c r="H78" s="22"/>
      <c r="I78" s="22"/>
      <c r="J78" s="22"/>
      <c r="K78" s="22"/>
      <c r="L78" s="20"/>
    </row>
    <row r="79" spans="1:31" s="2" customFormat="1" ht="16.5" customHeight="1">
      <c r="A79" s="31"/>
      <c r="B79" s="32"/>
      <c r="C79" s="33"/>
      <c r="D79" s="33"/>
      <c r="E79" s="280" t="s">
        <v>842</v>
      </c>
      <c r="F79" s="282"/>
      <c r="G79" s="282"/>
      <c r="H79" s="282"/>
      <c r="I79" s="33"/>
      <c r="J79" s="33"/>
      <c r="K79" s="33"/>
      <c r="L79" s="111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</row>
    <row r="80" spans="1:31" s="2" customFormat="1" ht="12" customHeight="1">
      <c r="A80" s="31"/>
      <c r="B80" s="32"/>
      <c r="C80" s="28" t="s">
        <v>843</v>
      </c>
      <c r="D80" s="33"/>
      <c r="E80" s="33"/>
      <c r="F80" s="33"/>
      <c r="G80" s="33"/>
      <c r="H80" s="33"/>
      <c r="I80" s="33"/>
      <c r="J80" s="33"/>
      <c r="K80" s="33"/>
      <c r="L80" s="111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</row>
    <row r="81" spans="1:65" s="2" customFormat="1" ht="16.5" customHeight="1">
      <c r="A81" s="31"/>
      <c r="B81" s="32"/>
      <c r="C81" s="33"/>
      <c r="D81" s="33"/>
      <c r="E81" s="271" t="str">
        <f>E11</f>
        <v>3.3 - SO 03.3 Následná péče 1. rok</v>
      </c>
      <c r="F81" s="282"/>
      <c r="G81" s="282"/>
      <c r="H81" s="282"/>
      <c r="I81" s="33"/>
      <c r="J81" s="33"/>
      <c r="K81" s="33"/>
      <c r="L81" s="11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65" s="2" customFormat="1" ht="6.9" customHeight="1">
      <c r="A82" s="31"/>
      <c r="B82" s="32"/>
      <c r="C82" s="33"/>
      <c r="D82" s="33"/>
      <c r="E82" s="33"/>
      <c r="F82" s="33"/>
      <c r="G82" s="33"/>
      <c r="H82" s="33"/>
      <c r="I82" s="33"/>
      <c r="J82" s="33"/>
      <c r="K82" s="33"/>
      <c r="L82" s="11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65" s="2" customFormat="1" ht="12" customHeight="1">
      <c r="A83" s="31"/>
      <c r="B83" s="32"/>
      <c r="C83" s="28" t="s">
        <v>20</v>
      </c>
      <c r="D83" s="33"/>
      <c r="E83" s="33"/>
      <c r="F83" s="26" t="str">
        <f>F14</f>
        <v>Svinčany</v>
      </c>
      <c r="G83" s="33"/>
      <c r="H83" s="33"/>
      <c r="I83" s="28" t="s">
        <v>22</v>
      </c>
      <c r="J83" s="57" t="str">
        <f>IF(J14="","",J14)</f>
        <v>8. 8. 2019</v>
      </c>
      <c r="K83" s="33"/>
      <c r="L83" s="11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65" s="2" customFormat="1" ht="6.9" customHeight="1">
      <c r="A84" s="31"/>
      <c r="B84" s="32"/>
      <c r="C84" s="33"/>
      <c r="D84" s="33"/>
      <c r="E84" s="33"/>
      <c r="F84" s="33"/>
      <c r="G84" s="33"/>
      <c r="H84" s="33"/>
      <c r="I84" s="33"/>
      <c r="J84" s="33"/>
      <c r="K84" s="33"/>
      <c r="L84" s="11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65" s="2" customFormat="1" ht="43.05" customHeight="1">
      <c r="A85" s="31"/>
      <c r="B85" s="32"/>
      <c r="C85" s="28" t="s">
        <v>24</v>
      </c>
      <c r="D85" s="33"/>
      <c r="E85" s="33"/>
      <c r="F85" s="26" t="str">
        <f>E17</f>
        <v>Obec Svinčany</v>
      </c>
      <c r="G85" s="33"/>
      <c r="H85" s="33"/>
      <c r="I85" s="28" t="s">
        <v>31</v>
      </c>
      <c r="J85" s="29" t="str">
        <f>E23</f>
        <v>Povodí Labe, státní podnik, OIČ, Hradec Králové</v>
      </c>
      <c r="K85" s="33"/>
      <c r="L85" s="11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65" s="2" customFormat="1" ht="15.15" customHeight="1">
      <c r="A86" s="31"/>
      <c r="B86" s="32"/>
      <c r="C86" s="28" t="s">
        <v>29</v>
      </c>
      <c r="D86" s="33"/>
      <c r="E86" s="33"/>
      <c r="F86" s="26" t="str">
        <f>IF(E20="","",E20)</f>
        <v>dle výběrového řízení</v>
      </c>
      <c r="G86" s="33"/>
      <c r="H86" s="33"/>
      <c r="I86" s="28" t="s">
        <v>34</v>
      </c>
      <c r="J86" s="29" t="str">
        <f>E26</f>
        <v>Ing. Eva Morkesová</v>
      </c>
      <c r="K86" s="33"/>
      <c r="L86" s="11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65" s="2" customFormat="1" ht="10.35" customHeight="1">
      <c r="A87" s="31"/>
      <c r="B87" s="32"/>
      <c r="C87" s="33"/>
      <c r="D87" s="33"/>
      <c r="E87" s="33"/>
      <c r="F87" s="33"/>
      <c r="G87" s="33"/>
      <c r="H87" s="33"/>
      <c r="I87" s="33"/>
      <c r="J87" s="33"/>
      <c r="K87" s="33"/>
      <c r="L87" s="11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65" s="11" customFormat="1" ht="29.25" customHeight="1">
      <c r="A88" s="149"/>
      <c r="B88" s="150"/>
      <c r="C88" s="151" t="s">
        <v>128</v>
      </c>
      <c r="D88" s="152" t="s">
        <v>57</v>
      </c>
      <c r="E88" s="152" t="s">
        <v>53</v>
      </c>
      <c r="F88" s="152" t="s">
        <v>54</v>
      </c>
      <c r="G88" s="152" t="s">
        <v>129</v>
      </c>
      <c r="H88" s="152" t="s">
        <v>130</v>
      </c>
      <c r="I88" s="152" t="s">
        <v>131</v>
      </c>
      <c r="J88" s="152" t="s">
        <v>115</v>
      </c>
      <c r="K88" s="153" t="s">
        <v>132</v>
      </c>
      <c r="L88" s="154"/>
      <c r="M88" s="66" t="s">
        <v>26</v>
      </c>
      <c r="N88" s="67" t="s">
        <v>42</v>
      </c>
      <c r="O88" s="67" t="s">
        <v>133</v>
      </c>
      <c r="P88" s="67" t="s">
        <v>134</v>
      </c>
      <c r="Q88" s="67" t="s">
        <v>135</v>
      </c>
      <c r="R88" s="67" t="s">
        <v>136</v>
      </c>
      <c r="S88" s="67" t="s">
        <v>137</v>
      </c>
      <c r="T88" s="68" t="s">
        <v>138</v>
      </c>
      <c r="U88" s="149"/>
      <c r="V88" s="149"/>
      <c r="W88" s="149"/>
      <c r="X88" s="149"/>
      <c r="Y88" s="149"/>
      <c r="Z88" s="149"/>
      <c r="AA88" s="149"/>
      <c r="AB88" s="149"/>
      <c r="AC88" s="149"/>
      <c r="AD88" s="149"/>
      <c r="AE88" s="149"/>
    </row>
    <row r="89" spans="1:65" s="2" customFormat="1" ht="22.8" customHeight="1">
      <c r="A89" s="31"/>
      <c r="B89" s="32"/>
      <c r="C89" s="73" t="s">
        <v>139</v>
      </c>
      <c r="D89" s="33"/>
      <c r="E89" s="33"/>
      <c r="F89" s="33"/>
      <c r="G89" s="33"/>
      <c r="H89" s="33"/>
      <c r="I89" s="33"/>
      <c r="J89" s="155">
        <f>BK89</f>
        <v>65298.89</v>
      </c>
      <c r="K89" s="33"/>
      <c r="L89" s="36"/>
      <c r="M89" s="69"/>
      <c r="N89" s="156"/>
      <c r="O89" s="70"/>
      <c r="P89" s="157">
        <f>P90</f>
        <v>89.611221</v>
      </c>
      <c r="Q89" s="70"/>
      <c r="R89" s="157">
        <f>R90</f>
        <v>0.40679999999999999</v>
      </c>
      <c r="S89" s="70"/>
      <c r="T89" s="158">
        <f>T90</f>
        <v>0</v>
      </c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T89" s="17" t="s">
        <v>71</v>
      </c>
      <c r="AU89" s="17" t="s">
        <v>116</v>
      </c>
      <c r="BK89" s="159">
        <f>BK90</f>
        <v>65298.89</v>
      </c>
    </row>
    <row r="90" spans="1:65" s="12" customFormat="1" ht="25.95" customHeight="1">
      <c r="B90" s="160"/>
      <c r="C90" s="161"/>
      <c r="D90" s="162" t="s">
        <v>71</v>
      </c>
      <c r="E90" s="163" t="s">
        <v>140</v>
      </c>
      <c r="F90" s="163" t="s">
        <v>141</v>
      </c>
      <c r="G90" s="161"/>
      <c r="H90" s="161"/>
      <c r="I90" s="161"/>
      <c r="J90" s="164">
        <f>BK90</f>
        <v>65298.89</v>
      </c>
      <c r="K90" s="161"/>
      <c r="L90" s="165"/>
      <c r="M90" s="166"/>
      <c r="N90" s="167"/>
      <c r="O90" s="167"/>
      <c r="P90" s="168">
        <f>P91+P133+P138</f>
        <v>89.611221</v>
      </c>
      <c r="Q90" s="167"/>
      <c r="R90" s="168">
        <f>R91+R133+R138</f>
        <v>0.40679999999999999</v>
      </c>
      <c r="S90" s="167"/>
      <c r="T90" s="169">
        <f>T91+T133+T138</f>
        <v>0</v>
      </c>
      <c r="AR90" s="170" t="s">
        <v>80</v>
      </c>
      <c r="AT90" s="171" t="s">
        <v>71</v>
      </c>
      <c r="AU90" s="171" t="s">
        <v>72</v>
      </c>
      <c r="AY90" s="170" t="s">
        <v>142</v>
      </c>
      <c r="BK90" s="172">
        <f>BK91+BK133+BK138</f>
        <v>65298.89</v>
      </c>
    </row>
    <row r="91" spans="1:65" s="12" customFormat="1" ht="22.8" customHeight="1">
      <c r="B91" s="160"/>
      <c r="C91" s="161"/>
      <c r="D91" s="162" t="s">
        <v>71</v>
      </c>
      <c r="E91" s="173" t="s">
        <v>80</v>
      </c>
      <c r="F91" s="173" t="s">
        <v>143</v>
      </c>
      <c r="G91" s="161"/>
      <c r="H91" s="161"/>
      <c r="I91" s="161"/>
      <c r="J91" s="174">
        <f>BK91</f>
        <v>54936.25</v>
      </c>
      <c r="K91" s="161"/>
      <c r="L91" s="165"/>
      <c r="M91" s="166"/>
      <c r="N91" s="167"/>
      <c r="O91" s="167"/>
      <c r="P91" s="168">
        <f>SUM(P92:P132)</f>
        <v>88.796000000000006</v>
      </c>
      <c r="Q91" s="167"/>
      <c r="R91" s="168">
        <f>SUM(R92:R132)</f>
        <v>0.40679999999999999</v>
      </c>
      <c r="S91" s="167"/>
      <c r="T91" s="169">
        <f>SUM(T92:T132)</f>
        <v>0</v>
      </c>
      <c r="AR91" s="170" t="s">
        <v>80</v>
      </c>
      <c r="AT91" s="171" t="s">
        <v>71</v>
      </c>
      <c r="AU91" s="171" t="s">
        <v>80</v>
      </c>
      <c r="AY91" s="170" t="s">
        <v>142</v>
      </c>
      <c r="BK91" s="172">
        <f>SUM(BK92:BK132)</f>
        <v>54936.25</v>
      </c>
    </row>
    <row r="92" spans="1:65" s="2" customFormat="1" ht="16.5" customHeight="1">
      <c r="A92" s="31"/>
      <c r="B92" s="32"/>
      <c r="C92" s="175" t="s">
        <v>80</v>
      </c>
      <c r="D92" s="175" t="s">
        <v>144</v>
      </c>
      <c r="E92" s="176" t="s">
        <v>1028</v>
      </c>
      <c r="F92" s="177" t="s">
        <v>1029</v>
      </c>
      <c r="G92" s="178" t="s">
        <v>235</v>
      </c>
      <c r="H92" s="179">
        <v>10000</v>
      </c>
      <c r="I92" s="180">
        <v>2.41</v>
      </c>
      <c r="J92" s="180">
        <f>ROUND(I92*H92,2)</f>
        <v>24100</v>
      </c>
      <c r="K92" s="177" t="s">
        <v>26</v>
      </c>
      <c r="L92" s="36"/>
      <c r="M92" s="181" t="s">
        <v>26</v>
      </c>
      <c r="N92" s="182" t="s">
        <v>45</v>
      </c>
      <c r="O92" s="183">
        <v>5.0000000000000001E-3</v>
      </c>
      <c r="P92" s="183">
        <f>O92*H92</f>
        <v>50</v>
      </c>
      <c r="Q92" s="183">
        <v>0</v>
      </c>
      <c r="R92" s="183">
        <f>Q92*H92</f>
        <v>0</v>
      </c>
      <c r="S92" s="183">
        <v>0</v>
      </c>
      <c r="T92" s="184">
        <f>S92*H92</f>
        <v>0</v>
      </c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  <c r="AR92" s="185" t="s">
        <v>149</v>
      </c>
      <c r="AT92" s="185" t="s">
        <v>144</v>
      </c>
      <c r="AU92" s="185" t="s">
        <v>82</v>
      </c>
      <c r="AY92" s="17" t="s">
        <v>142</v>
      </c>
      <c r="BE92" s="186">
        <f>IF(N92="základní",J92,0)</f>
        <v>0</v>
      </c>
      <c r="BF92" s="186">
        <f>IF(N92="snížená",J92,0)</f>
        <v>0</v>
      </c>
      <c r="BG92" s="186">
        <f>IF(N92="zákl. přenesená",J92,0)</f>
        <v>24100</v>
      </c>
      <c r="BH92" s="186">
        <f>IF(N92="sníž. přenesená",J92,0)</f>
        <v>0</v>
      </c>
      <c r="BI92" s="186">
        <f>IF(N92="nulová",J92,0)</f>
        <v>0</v>
      </c>
      <c r="BJ92" s="17" t="s">
        <v>149</v>
      </c>
      <c r="BK92" s="186">
        <f>ROUND(I92*H92,2)</f>
        <v>24100</v>
      </c>
      <c r="BL92" s="17" t="s">
        <v>149</v>
      </c>
      <c r="BM92" s="185" t="s">
        <v>1030</v>
      </c>
    </row>
    <row r="93" spans="1:65" s="2" customFormat="1" ht="10.199999999999999">
      <c r="A93" s="31"/>
      <c r="B93" s="32"/>
      <c r="C93" s="33"/>
      <c r="D93" s="187" t="s">
        <v>151</v>
      </c>
      <c r="E93" s="33"/>
      <c r="F93" s="188" t="s">
        <v>1031</v>
      </c>
      <c r="G93" s="33"/>
      <c r="H93" s="33"/>
      <c r="I93" s="33"/>
      <c r="J93" s="33"/>
      <c r="K93" s="33"/>
      <c r="L93" s="36"/>
      <c r="M93" s="189"/>
      <c r="N93" s="190"/>
      <c r="O93" s="62"/>
      <c r="P93" s="62"/>
      <c r="Q93" s="62"/>
      <c r="R93" s="62"/>
      <c r="S93" s="62"/>
      <c r="T93" s="63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T93" s="17" t="s">
        <v>151</v>
      </c>
      <c r="AU93" s="17" t="s">
        <v>82</v>
      </c>
    </row>
    <row r="94" spans="1:65" s="13" customFormat="1" ht="10.199999999999999">
      <c r="B94" s="191"/>
      <c r="C94" s="192"/>
      <c r="D94" s="187" t="s">
        <v>153</v>
      </c>
      <c r="E94" s="193" t="s">
        <v>26</v>
      </c>
      <c r="F94" s="194" t="s">
        <v>1032</v>
      </c>
      <c r="G94" s="192"/>
      <c r="H94" s="193" t="s">
        <v>26</v>
      </c>
      <c r="I94" s="192"/>
      <c r="J94" s="192"/>
      <c r="K94" s="192"/>
      <c r="L94" s="195"/>
      <c r="M94" s="196"/>
      <c r="N94" s="197"/>
      <c r="O94" s="197"/>
      <c r="P94" s="197"/>
      <c r="Q94" s="197"/>
      <c r="R94" s="197"/>
      <c r="S94" s="197"/>
      <c r="T94" s="198"/>
      <c r="AT94" s="199" t="s">
        <v>153</v>
      </c>
      <c r="AU94" s="199" t="s">
        <v>82</v>
      </c>
      <c r="AV94" s="13" t="s">
        <v>80</v>
      </c>
      <c r="AW94" s="13" t="s">
        <v>33</v>
      </c>
      <c r="AX94" s="13" t="s">
        <v>72</v>
      </c>
      <c r="AY94" s="199" t="s">
        <v>142</v>
      </c>
    </row>
    <row r="95" spans="1:65" s="14" customFormat="1" ht="10.199999999999999">
      <c r="B95" s="200"/>
      <c r="C95" s="201"/>
      <c r="D95" s="187" t="s">
        <v>153</v>
      </c>
      <c r="E95" s="202" t="s">
        <v>26</v>
      </c>
      <c r="F95" s="203" t="s">
        <v>1033</v>
      </c>
      <c r="G95" s="201"/>
      <c r="H95" s="204">
        <v>10000</v>
      </c>
      <c r="I95" s="201"/>
      <c r="J95" s="201"/>
      <c r="K95" s="201"/>
      <c r="L95" s="205"/>
      <c r="M95" s="206"/>
      <c r="N95" s="207"/>
      <c r="O95" s="207"/>
      <c r="P95" s="207"/>
      <c r="Q95" s="207"/>
      <c r="R95" s="207"/>
      <c r="S95" s="207"/>
      <c r="T95" s="208"/>
      <c r="AT95" s="209" t="s">
        <v>153</v>
      </c>
      <c r="AU95" s="209" t="s">
        <v>82</v>
      </c>
      <c r="AV95" s="14" t="s">
        <v>82</v>
      </c>
      <c r="AW95" s="14" t="s">
        <v>33</v>
      </c>
      <c r="AX95" s="14" t="s">
        <v>80</v>
      </c>
      <c r="AY95" s="209" t="s">
        <v>142</v>
      </c>
    </row>
    <row r="96" spans="1:65" s="2" customFormat="1" ht="16.5" customHeight="1">
      <c r="A96" s="31"/>
      <c r="B96" s="32"/>
      <c r="C96" s="175" t="s">
        <v>82</v>
      </c>
      <c r="D96" s="175" t="s">
        <v>144</v>
      </c>
      <c r="E96" s="176" t="s">
        <v>1034</v>
      </c>
      <c r="F96" s="177" t="s">
        <v>1035</v>
      </c>
      <c r="G96" s="178" t="s">
        <v>436</v>
      </c>
      <c r="H96" s="179">
        <v>15</v>
      </c>
      <c r="I96" s="180">
        <v>970</v>
      </c>
      <c r="J96" s="180">
        <f>ROUND(I96*H96,2)</f>
        <v>14550</v>
      </c>
      <c r="K96" s="177" t="s">
        <v>26</v>
      </c>
      <c r="L96" s="36"/>
      <c r="M96" s="181" t="s">
        <v>26</v>
      </c>
      <c r="N96" s="182" t="s">
        <v>45</v>
      </c>
      <c r="O96" s="183">
        <v>0.16200000000000001</v>
      </c>
      <c r="P96" s="183">
        <f>O96*H96</f>
        <v>2.4300000000000002</v>
      </c>
      <c r="Q96" s="183">
        <v>2.7E-2</v>
      </c>
      <c r="R96" s="183">
        <f>Q96*H96</f>
        <v>0.40499999999999997</v>
      </c>
      <c r="S96" s="183">
        <v>0</v>
      </c>
      <c r="T96" s="184">
        <f>S96*H96</f>
        <v>0</v>
      </c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R96" s="185" t="s">
        <v>149</v>
      </c>
      <c r="AT96" s="185" t="s">
        <v>144</v>
      </c>
      <c r="AU96" s="185" t="s">
        <v>82</v>
      </c>
      <c r="AY96" s="17" t="s">
        <v>142</v>
      </c>
      <c r="BE96" s="186">
        <f>IF(N96="základní",J96,0)</f>
        <v>0</v>
      </c>
      <c r="BF96" s="186">
        <f>IF(N96="snížená",J96,0)</f>
        <v>0</v>
      </c>
      <c r="BG96" s="186">
        <f>IF(N96="zákl. přenesená",J96,0)</f>
        <v>14550</v>
      </c>
      <c r="BH96" s="186">
        <f>IF(N96="sníž. přenesená",J96,0)</f>
        <v>0</v>
      </c>
      <c r="BI96" s="186">
        <f>IF(N96="nulová",J96,0)</f>
        <v>0</v>
      </c>
      <c r="BJ96" s="17" t="s">
        <v>149</v>
      </c>
      <c r="BK96" s="186">
        <f>ROUND(I96*H96,2)</f>
        <v>14550</v>
      </c>
      <c r="BL96" s="17" t="s">
        <v>149</v>
      </c>
      <c r="BM96" s="185" t="s">
        <v>1036</v>
      </c>
    </row>
    <row r="97" spans="1:65" s="2" customFormat="1" ht="10.199999999999999">
      <c r="A97" s="31"/>
      <c r="B97" s="32"/>
      <c r="C97" s="33"/>
      <c r="D97" s="187" t="s">
        <v>151</v>
      </c>
      <c r="E97" s="33"/>
      <c r="F97" s="188" t="s">
        <v>1035</v>
      </c>
      <c r="G97" s="33"/>
      <c r="H97" s="33"/>
      <c r="I97" s="33"/>
      <c r="J97" s="33"/>
      <c r="K97" s="33"/>
      <c r="L97" s="36"/>
      <c r="M97" s="189"/>
      <c r="N97" s="190"/>
      <c r="O97" s="62"/>
      <c r="P97" s="62"/>
      <c r="Q97" s="62"/>
      <c r="R97" s="62"/>
      <c r="S97" s="62"/>
      <c r="T97" s="63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T97" s="17" t="s">
        <v>151</v>
      </c>
      <c r="AU97" s="17" t="s">
        <v>82</v>
      </c>
    </row>
    <row r="98" spans="1:65" s="13" customFormat="1" ht="10.199999999999999">
      <c r="B98" s="191"/>
      <c r="C98" s="192"/>
      <c r="D98" s="187" t="s">
        <v>153</v>
      </c>
      <c r="E98" s="193" t="s">
        <v>26</v>
      </c>
      <c r="F98" s="194" t="s">
        <v>1037</v>
      </c>
      <c r="G98" s="192"/>
      <c r="H98" s="193" t="s">
        <v>26</v>
      </c>
      <c r="I98" s="192"/>
      <c r="J98" s="192"/>
      <c r="K98" s="192"/>
      <c r="L98" s="195"/>
      <c r="M98" s="196"/>
      <c r="N98" s="197"/>
      <c r="O98" s="197"/>
      <c r="P98" s="197"/>
      <c r="Q98" s="197"/>
      <c r="R98" s="197"/>
      <c r="S98" s="197"/>
      <c r="T98" s="198"/>
      <c r="AT98" s="199" t="s">
        <v>153</v>
      </c>
      <c r="AU98" s="199" t="s">
        <v>82</v>
      </c>
      <c r="AV98" s="13" t="s">
        <v>80</v>
      </c>
      <c r="AW98" s="13" t="s">
        <v>33</v>
      </c>
      <c r="AX98" s="13" t="s">
        <v>72</v>
      </c>
      <c r="AY98" s="199" t="s">
        <v>142</v>
      </c>
    </row>
    <row r="99" spans="1:65" s="14" customFormat="1" ht="10.199999999999999">
      <c r="B99" s="200"/>
      <c r="C99" s="201"/>
      <c r="D99" s="187" t="s">
        <v>153</v>
      </c>
      <c r="E99" s="202" t="s">
        <v>26</v>
      </c>
      <c r="F99" s="203" t="s">
        <v>8</v>
      </c>
      <c r="G99" s="201"/>
      <c r="H99" s="204">
        <v>15</v>
      </c>
      <c r="I99" s="201"/>
      <c r="J99" s="201"/>
      <c r="K99" s="201"/>
      <c r="L99" s="205"/>
      <c r="M99" s="206"/>
      <c r="N99" s="207"/>
      <c r="O99" s="207"/>
      <c r="P99" s="207"/>
      <c r="Q99" s="207"/>
      <c r="R99" s="207"/>
      <c r="S99" s="207"/>
      <c r="T99" s="208"/>
      <c r="AT99" s="209" t="s">
        <v>153</v>
      </c>
      <c r="AU99" s="209" t="s">
        <v>82</v>
      </c>
      <c r="AV99" s="14" t="s">
        <v>82</v>
      </c>
      <c r="AW99" s="14" t="s">
        <v>33</v>
      </c>
      <c r="AX99" s="14" t="s">
        <v>80</v>
      </c>
      <c r="AY99" s="209" t="s">
        <v>142</v>
      </c>
    </row>
    <row r="100" spans="1:65" s="2" customFormat="1" ht="16.5" customHeight="1">
      <c r="A100" s="31"/>
      <c r="B100" s="32"/>
      <c r="C100" s="175" t="s">
        <v>162</v>
      </c>
      <c r="D100" s="175" t="s">
        <v>144</v>
      </c>
      <c r="E100" s="176" t="s">
        <v>925</v>
      </c>
      <c r="F100" s="177" t="s">
        <v>926</v>
      </c>
      <c r="G100" s="178" t="s">
        <v>927</v>
      </c>
      <c r="H100" s="179">
        <v>2</v>
      </c>
      <c r="I100" s="180">
        <v>219</v>
      </c>
      <c r="J100" s="180">
        <f>ROUND(I100*H100,2)</f>
        <v>438</v>
      </c>
      <c r="K100" s="177" t="s">
        <v>26</v>
      </c>
      <c r="L100" s="36"/>
      <c r="M100" s="181" t="s">
        <v>26</v>
      </c>
      <c r="N100" s="182" t="s">
        <v>45</v>
      </c>
      <c r="O100" s="183">
        <v>0.75</v>
      </c>
      <c r="P100" s="183">
        <f>O100*H100</f>
        <v>1.5</v>
      </c>
      <c r="Q100" s="183">
        <v>0</v>
      </c>
      <c r="R100" s="183">
        <f>Q100*H100</f>
        <v>0</v>
      </c>
      <c r="S100" s="183">
        <v>0</v>
      </c>
      <c r="T100" s="184">
        <f>S100*H100</f>
        <v>0</v>
      </c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R100" s="185" t="s">
        <v>149</v>
      </c>
      <c r="AT100" s="185" t="s">
        <v>144</v>
      </c>
      <c r="AU100" s="185" t="s">
        <v>82</v>
      </c>
      <c r="AY100" s="17" t="s">
        <v>142</v>
      </c>
      <c r="BE100" s="186">
        <f>IF(N100="základní",J100,0)</f>
        <v>0</v>
      </c>
      <c r="BF100" s="186">
        <f>IF(N100="snížená",J100,0)</f>
        <v>0</v>
      </c>
      <c r="BG100" s="186">
        <f>IF(N100="zákl. přenesená",J100,0)</f>
        <v>438</v>
      </c>
      <c r="BH100" s="186">
        <f>IF(N100="sníž. přenesená",J100,0)</f>
        <v>0</v>
      </c>
      <c r="BI100" s="186">
        <f>IF(N100="nulová",J100,0)</f>
        <v>0</v>
      </c>
      <c r="BJ100" s="17" t="s">
        <v>149</v>
      </c>
      <c r="BK100" s="186">
        <f>ROUND(I100*H100,2)</f>
        <v>438</v>
      </c>
      <c r="BL100" s="17" t="s">
        <v>149</v>
      </c>
      <c r="BM100" s="185" t="s">
        <v>928</v>
      </c>
    </row>
    <row r="101" spans="1:65" s="2" customFormat="1" ht="10.199999999999999">
      <c r="A101" s="31"/>
      <c r="B101" s="32"/>
      <c r="C101" s="33"/>
      <c r="D101" s="187" t="s">
        <v>151</v>
      </c>
      <c r="E101" s="33"/>
      <c r="F101" s="188" t="s">
        <v>929</v>
      </c>
      <c r="G101" s="33"/>
      <c r="H101" s="33"/>
      <c r="I101" s="33"/>
      <c r="J101" s="33"/>
      <c r="K101" s="33"/>
      <c r="L101" s="36"/>
      <c r="M101" s="189"/>
      <c r="N101" s="190"/>
      <c r="O101" s="62"/>
      <c r="P101" s="62"/>
      <c r="Q101" s="62"/>
      <c r="R101" s="62"/>
      <c r="S101" s="62"/>
      <c r="T101" s="63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  <c r="AT101" s="17" t="s">
        <v>151</v>
      </c>
      <c r="AU101" s="17" t="s">
        <v>82</v>
      </c>
    </row>
    <row r="102" spans="1:65" s="13" customFormat="1" ht="10.199999999999999">
      <c r="B102" s="191"/>
      <c r="C102" s="192"/>
      <c r="D102" s="187" t="s">
        <v>153</v>
      </c>
      <c r="E102" s="193" t="s">
        <v>26</v>
      </c>
      <c r="F102" s="194" t="s">
        <v>1038</v>
      </c>
      <c r="G102" s="192"/>
      <c r="H102" s="193" t="s">
        <v>26</v>
      </c>
      <c r="I102" s="192"/>
      <c r="J102" s="192"/>
      <c r="K102" s="192"/>
      <c r="L102" s="195"/>
      <c r="M102" s="196"/>
      <c r="N102" s="197"/>
      <c r="O102" s="197"/>
      <c r="P102" s="197"/>
      <c r="Q102" s="197"/>
      <c r="R102" s="197"/>
      <c r="S102" s="197"/>
      <c r="T102" s="198"/>
      <c r="AT102" s="199" t="s">
        <v>153</v>
      </c>
      <c r="AU102" s="199" t="s">
        <v>82</v>
      </c>
      <c r="AV102" s="13" t="s">
        <v>80</v>
      </c>
      <c r="AW102" s="13" t="s">
        <v>33</v>
      </c>
      <c r="AX102" s="13" t="s">
        <v>72</v>
      </c>
      <c r="AY102" s="199" t="s">
        <v>142</v>
      </c>
    </row>
    <row r="103" spans="1:65" s="13" customFormat="1" ht="10.199999999999999">
      <c r="B103" s="191"/>
      <c r="C103" s="192"/>
      <c r="D103" s="187" t="s">
        <v>153</v>
      </c>
      <c r="E103" s="193" t="s">
        <v>26</v>
      </c>
      <c r="F103" s="194" t="s">
        <v>930</v>
      </c>
      <c r="G103" s="192"/>
      <c r="H103" s="193" t="s">
        <v>26</v>
      </c>
      <c r="I103" s="192"/>
      <c r="J103" s="192"/>
      <c r="K103" s="192"/>
      <c r="L103" s="195"/>
      <c r="M103" s="196"/>
      <c r="N103" s="197"/>
      <c r="O103" s="197"/>
      <c r="P103" s="197"/>
      <c r="Q103" s="197"/>
      <c r="R103" s="197"/>
      <c r="S103" s="197"/>
      <c r="T103" s="198"/>
      <c r="AT103" s="199" t="s">
        <v>153</v>
      </c>
      <c r="AU103" s="199" t="s">
        <v>82</v>
      </c>
      <c r="AV103" s="13" t="s">
        <v>80</v>
      </c>
      <c r="AW103" s="13" t="s">
        <v>33</v>
      </c>
      <c r="AX103" s="13" t="s">
        <v>72</v>
      </c>
      <c r="AY103" s="199" t="s">
        <v>142</v>
      </c>
    </row>
    <row r="104" spans="1:65" s="14" customFormat="1" ht="10.199999999999999">
      <c r="B104" s="200"/>
      <c r="C104" s="201"/>
      <c r="D104" s="187" t="s">
        <v>153</v>
      </c>
      <c r="E104" s="202" t="s">
        <v>26</v>
      </c>
      <c r="F104" s="203" t="s">
        <v>1039</v>
      </c>
      <c r="G104" s="201"/>
      <c r="H104" s="204">
        <v>0.46</v>
      </c>
      <c r="I104" s="201"/>
      <c r="J104" s="201"/>
      <c r="K104" s="201"/>
      <c r="L104" s="205"/>
      <c r="M104" s="206"/>
      <c r="N104" s="207"/>
      <c r="O104" s="207"/>
      <c r="P104" s="207"/>
      <c r="Q104" s="207"/>
      <c r="R104" s="207"/>
      <c r="S104" s="207"/>
      <c r="T104" s="208"/>
      <c r="AT104" s="209" t="s">
        <v>153</v>
      </c>
      <c r="AU104" s="209" t="s">
        <v>82</v>
      </c>
      <c r="AV104" s="14" t="s">
        <v>82</v>
      </c>
      <c r="AW104" s="14" t="s">
        <v>33</v>
      </c>
      <c r="AX104" s="14" t="s">
        <v>72</v>
      </c>
      <c r="AY104" s="209" t="s">
        <v>142</v>
      </c>
    </row>
    <row r="105" spans="1:65" s="13" customFormat="1" ht="10.199999999999999">
      <c r="B105" s="191"/>
      <c r="C105" s="192"/>
      <c r="D105" s="187" t="s">
        <v>153</v>
      </c>
      <c r="E105" s="193" t="s">
        <v>26</v>
      </c>
      <c r="F105" s="194" t="s">
        <v>932</v>
      </c>
      <c r="G105" s="192"/>
      <c r="H105" s="193" t="s">
        <v>26</v>
      </c>
      <c r="I105" s="192"/>
      <c r="J105" s="192"/>
      <c r="K105" s="192"/>
      <c r="L105" s="195"/>
      <c r="M105" s="196"/>
      <c r="N105" s="197"/>
      <c r="O105" s="197"/>
      <c r="P105" s="197"/>
      <c r="Q105" s="197"/>
      <c r="R105" s="197"/>
      <c r="S105" s="197"/>
      <c r="T105" s="198"/>
      <c r="AT105" s="199" t="s">
        <v>153</v>
      </c>
      <c r="AU105" s="199" t="s">
        <v>82</v>
      </c>
      <c r="AV105" s="13" t="s">
        <v>80</v>
      </c>
      <c r="AW105" s="13" t="s">
        <v>33</v>
      </c>
      <c r="AX105" s="13" t="s">
        <v>72</v>
      </c>
      <c r="AY105" s="199" t="s">
        <v>142</v>
      </c>
    </row>
    <row r="106" spans="1:65" s="14" customFormat="1" ht="10.199999999999999">
      <c r="B106" s="200"/>
      <c r="C106" s="201"/>
      <c r="D106" s="187" t="s">
        <v>153</v>
      </c>
      <c r="E106" s="202" t="s">
        <v>26</v>
      </c>
      <c r="F106" s="203" t="s">
        <v>1040</v>
      </c>
      <c r="G106" s="201"/>
      <c r="H106" s="204">
        <v>1.54</v>
      </c>
      <c r="I106" s="201"/>
      <c r="J106" s="201"/>
      <c r="K106" s="201"/>
      <c r="L106" s="205"/>
      <c r="M106" s="206"/>
      <c r="N106" s="207"/>
      <c r="O106" s="207"/>
      <c r="P106" s="207"/>
      <c r="Q106" s="207"/>
      <c r="R106" s="207"/>
      <c r="S106" s="207"/>
      <c r="T106" s="208"/>
      <c r="AT106" s="209" t="s">
        <v>153</v>
      </c>
      <c r="AU106" s="209" t="s">
        <v>82</v>
      </c>
      <c r="AV106" s="14" t="s">
        <v>82</v>
      </c>
      <c r="AW106" s="14" t="s">
        <v>33</v>
      </c>
      <c r="AX106" s="14" t="s">
        <v>72</v>
      </c>
      <c r="AY106" s="209" t="s">
        <v>142</v>
      </c>
    </row>
    <row r="107" spans="1:65" s="15" customFormat="1" ht="10.199999999999999">
      <c r="B107" s="210"/>
      <c r="C107" s="211"/>
      <c r="D107" s="187" t="s">
        <v>153</v>
      </c>
      <c r="E107" s="212" t="s">
        <v>26</v>
      </c>
      <c r="F107" s="213" t="s">
        <v>177</v>
      </c>
      <c r="G107" s="211"/>
      <c r="H107" s="214">
        <v>2</v>
      </c>
      <c r="I107" s="211"/>
      <c r="J107" s="211"/>
      <c r="K107" s="211"/>
      <c r="L107" s="215"/>
      <c r="M107" s="216"/>
      <c r="N107" s="217"/>
      <c r="O107" s="217"/>
      <c r="P107" s="217"/>
      <c r="Q107" s="217"/>
      <c r="R107" s="217"/>
      <c r="S107" s="217"/>
      <c r="T107" s="218"/>
      <c r="AT107" s="219" t="s">
        <v>153</v>
      </c>
      <c r="AU107" s="219" t="s">
        <v>82</v>
      </c>
      <c r="AV107" s="15" t="s">
        <v>149</v>
      </c>
      <c r="AW107" s="15" t="s">
        <v>33</v>
      </c>
      <c r="AX107" s="15" t="s">
        <v>80</v>
      </c>
      <c r="AY107" s="219" t="s">
        <v>142</v>
      </c>
    </row>
    <row r="108" spans="1:65" s="2" customFormat="1" ht="16.5" customHeight="1">
      <c r="A108" s="31"/>
      <c r="B108" s="32"/>
      <c r="C108" s="220" t="s">
        <v>149</v>
      </c>
      <c r="D108" s="220" t="s">
        <v>285</v>
      </c>
      <c r="E108" s="221" t="s">
        <v>934</v>
      </c>
      <c r="F108" s="222" t="s">
        <v>935</v>
      </c>
      <c r="G108" s="223" t="s">
        <v>288</v>
      </c>
      <c r="H108" s="224">
        <v>1.8</v>
      </c>
      <c r="I108" s="225">
        <v>100</v>
      </c>
      <c r="J108" s="225">
        <f>ROUND(I108*H108,2)</f>
        <v>180</v>
      </c>
      <c r="K108" s="222" t="s">
        <v>26</v>
      </c>
      <c r="L108" s="226"/>
      <c r="M108" s="227" t="s">
        <v>26</v>
      </c>
      <c r="N108" s="228" t="s">
        <v>45</v>
      </c>
      <c r="O108" s="183">
        <v>0</v>
      </c>
      <c r="P108" s="183">
        <f>O108*H108</f>
        <v>0</v>
      </c>
      <c r="Q108" s="183">
        <v>1E-3</v>
      </c>
      <c r="R108" s="183">
        <f>Q108*H108</f>
        <v>1.8000000000000002E-3</v>
      </c>
      <c r="S108" s="183">
        <v>0</v>
      </c>
      <c r="T108" s="184">
        <f>S108*H108</f>
        <v>0</v>
      </c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  <c r="AR108" s="185" t="s">
        <v>206</v>
      </c>
      <c r="AT108" s="185" t="s">
        <v>285</v>
      </c>
      <c r="AU108" s="185" t="s">
        <v>82</v>
      </c>
      <c r="AY108" s="17" t="s">
        <v>142</v>
      </c>
      <c r="BE108" s="186">
        <f>IF(N108="základní",J108,0)</f>
        <v>0</v>
      </c>
      <c r="BF108" s="186">
        <f>IF(N108="snížená",J108,0)</f>
        <v>0</v>
      </c>
      <c r="BG108" s="186">
        <f>IF(N108="zákl. přenesená",J108,0)</f>
        <v>180</v>
      </c>
      <c r="BH108" s="186">
        <f>IF(N108="sníž. přenesená",J108,0)</f>
        <v>0</v>
      </c>
      <c r="BI108" s="186">
        <f>IF(N108="nulová",J108,0)</f>
        <v>0</v>
      </c>
      <c r="BJ108" s="17" t="s">
        <v>149</v>
      </c>
      <c r="BK108" s="186">
        <f>ROUND(I108*H108,2)</f>
        <v>180</v>
      </c>
      <c r="BL108" s="17" t="s">
        <v>149</v>
      </c>
      <c r="BM108" s="185" t="s">
        <v>936</v>
      </c>
    </row>
    <row r="109" spans="1:65" s="2" customFormat="1" ht="10.199999999999999">
      <c r="A109" s="31"/>
      <c r="B109" s="32"/>
      <c r="C109" s="33"/>
      <c r="D109" s="187" t="s">
        <v>151</v>
      </c>
      <c r="E109" s="33"/>
      <c r="F109" s="188" t="s">
        <v>935</v>
      </c>
      <c r="G109" s="33"/>
      <c r="H109" s="33"/>
      <c r="I109" s="33"/>
      <c r="J109" s="33"/>
      <c r="K109" s="33"/>
      <c r="L109" s="36"/>
      <c r="M109" s="189"/>
      <c r="N109" s="190"/>
      <c r="O109" s="62"/>
      <c r="P109" s="62"/>
      <c r="Q109" s="62"/>
      <c r="R109" s="62"/>
      <c r="S109" s="62"/>
      <c r="T109" s="63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  <c r="AT109" s="17" t="s">
        <v>151</v>
      </c>
      <c r="AU109" s="17" t="s">
        <v>82</v>
      </c>
    </row>
    <row r="110" spans="1:65" s="13" customFormat="1" ht="10.199999999999999">
      <c r="B110" s="191"/>
      <c r="C110" s="192"/>
      <c r="D110" s="187" t="s">
        <v>153</v>
      </c>
      <c r="E110" s="193" t="s">
        <v>26</v>
      </c>
      <c r="F110" s="194" t="s">
        <v>1041</v>
      </c>
      <c r="G110" s="192"/>
      <c r="H110" s="193" t="s">
        <v>26</v>
      </c>
      <c r="I110" s="192"/>
      <c r="J110" s="192"/>
      <c r="K110" s="192"/>
      <c r="L110" s="195"/>
      <c r="M110" s="196"/>
      <c r="N110" s="197"/>
      <c r="O110" s="197"/>
      <c r="P110" s="197"/>
      <c r="Q110" s="197"/>
      <c r="R110" s="197"/>
      <c r="S110" s="197"/>
      <c r="T110" s="198"/>
      <c r="AT110" s="199" t="s">
        <v>153</v>
      </c>
      <c r="AU110" s="199" t="s">
        <v>82</v>
      </c>
      <c r="AV110" s="13" t="s">
        <v>80</v>
      </c>
      <c r="AW110" s="13" t="s">
        <v>33</v>
      </c>
      <c r="AX110" s="13" t="s">
        <v>72</v>
      </c>
      <c r="AY110" s="199" t="s">
        <v>142</v>
      </c>
    </row>
    <row r="111" spans="1:65" s="13" customFormat="1" ht="10.199999999999999">
      <c r="B111" s="191"/>
      <c r="C111" s="192"/>
      <c r="D111" s="187" t="s">
        <v>153</v>
      </c>
      <c r="E111" s="193" t="s">
        <v>26</v>
      </c>
      <c r="F111" s="194" t="s">
        <v>881</v>
      </c>
      <c r="G111" s="192"/>
      <c r="H111" s="193" t="s">
        <v>26</v>
      </c>
      <c r="I111" s="192"/>
      <c r="J111" s="192"/>
      <c r="K111" s="192"/>
      <c r="L111" s="195"/>
      <c r="M111" s="196"/>
      <c r="N111" s="197"/>
      <c r="O111" s="197"/>
      <c r="P111" s="197"/>
      <c r="Q111" s="197"/>
      <c r="R111" s="197"/>
      <c r="S111" s="197"/>
      <c r="T111" s="198"/>
      <c r="AT111" s="199" t="s">
        <v>153</v>
      </c>
      <c r="AU111" s="199" t="s">
        <v>82</v>
      </c>
      <c r="AV111" s="13" t="s">
        <v>80</v>
      </c>
      <c r="AW111" s="13" t="s">
        <v>33</v>
      </c>
      <c r="AX111" s="13" t="s">
        <v>72</v>
      </c>
      <c r="AY111" s="199" t="s">
        <v>142</v>
      </c>
    </row>
    <row r="112" spans="1:65" s="13" customFormat="1" ht="10.199999999999999">
      <c r="B112" s="191"/>
      <c r="C112" s="192"/>
      <c r="D112" s="187" t="s">
        <v>153</v>
      </c>
      <c r="E112" s="193" t="s">
        <v>26</v>
      </c>
      <c r="F112" s="194" t="s">
        <v>930</v>
      </c>
      <c r="G112" s="192"/>
      <c r="H112" s="193" t="s">
        <v>26</v>
      </c>
      <c r="I112" s="192"/>
      <c r="J112" s="192"/>
      <c r="K112" s="192"/>
      <c r="L112" s="195"/>
      <c r="M112" s="196"/>
      <c r="N112" s="197"/>
      <c r="O112" s="197"/>
      <c r="P112" s="197"/>
      <c r="Q112" s="197"/>
      <c r="R112" s="197"/>
      <c r="S112" s="197"/>
      <c r="T112" s="198"/>
      <c r="AT112" s="199" t="s">
        <v>153</v>
      </c>
      <c r="AU112" s="199" t="s">
        <v>82</v>
      </c>
      <c r="AV112" s="13" t="s">
        <v>80</v>
      </c>
      <c r="AW112" s="13" t="s">
        <v>33</v>
      </c>
      <c r="AX112" s="13" t="s">
        <v>72</v>
      </c>
      <c r="AY112" s="199" t="s">
        <v>142</v>
      </c>
    </row>
    <row r="113" spans="1:65" s="14" customFormat="1" ht="10.199999999999999">
      <c r="B113" s="200"/>
      <c r="C113" s="201"/>
      <c r="D113" s="187" t="s">
        <v>153</v>
      </c>
      <c r="E113" s="202" t="s">
        <v>26</v>
      </c>
      <c r="F113" s="203" t="s">
        <v>1042</v>
      </c>
      <c r="G113" s="201"/>
      <c r="H113" s="204">
        <v>0.41399999999999998</v>
      </c>
      <c r="I113" s="201"/>
      <c r="J113" s="201"/>
      <c r="K113" s="201"/>
      <c r="L113" s="205"/>
      <c r="M113" s="206"/>
      <c r="N113" s="207"/>
      <c r="O113" s="207"/>
      <c r="P113" s="207"/>
      <c r="Q113" s="207"/>
      <c r="R113" s="207"/>
      <c r="S113" s="207"/>
      <c r="T113" s="208"/>
      <c r="AT113" s="209" t="s">
        <v>153</v>
      </c>
      <c r="AU113" s="209" t="s">
        <v>82</v>
      </c>
      <c r="AV113" s="14" t="s">
        <v>82</v>
      </c>
      <c r="AW113" s="14" t="s">
        <v>33</v>
      </c>
      <c r="AX113" s="14" t="s">
        <v>72</v>
      </c>
      <c r="AY113" s="209" t="s">
        <v>142</v>
      </c>
    </row>
    <row r="114" spans="1:65" s="13" customFormat="1" ht="10.199999999999999">
      <c r="B114" s="191"/>
      <c r="C114" s="192"/>
      <c r="D114" s="187" t="s">
        <v>153</v>
      </c>
      <c r="E114" s="193" t="s">
        <v>26</v>
      </c>
      <c r="F114" s="194" t="s">
        <v>932</v>
      </c>
      <c r="G114" s="192"/>
      <c r="H114" s="193" t="s">
        <v>26</v>
      </c>
      <c r="I114" s="192"/>
      <c r="J114" s="192"/>
      <c r="K114" s="192"/>
      <c r="L114" s="195"/>
      <c r="M114" s="196"/>
      <c r="N114" s="197"/>
      <c r="O114" s="197"/>
      <c r="P114" s="197"/>
      <c r="Q114" s="197"/>
      <c r="R114" s="197"/>
      <c r="S114" s="197"/>
      <c r="T114" s="198"/>
      <c r="AT114" s="199" t="s">
        <v>153</v>
      </c>
      <c r="AU114" s="199" t="s">
        <v>82</v>
      </c>
      <c r="AV114" s="13" t="s">
        <v>80</v>
      </c>
      <c r="AW114" s="13" t="s">
        <v>33</v>
      </c>
      <c r="AX114" s="13" t="s">
        <v>72</v>
      </c>
      <c r="AY114" s="199" t="s">
        <v>142</v>
      </c>
    </row>
    <row r="115" spans="1:65" s="14" customFormat="1" ht="10.199999999999999">
      <c r="B115" s="200"/>
      <c r="C115" s="201"/>
      <c r="D115" s="187" t="s">
        <v>153</v>
      </c>
      <c r="E115" s="202" t="s">
        <v>26</v>
      </c>
      <c r="F115" s="203" t="s">
        <v>1043</v>
      </c>
      <c r="G115" s="201"/>
      <c r="H115" s="204">
        <v>1.3859999999999999</v>
      </c>
      <c r="I115" s="201"/>
      <c r="J115" s="201"/>
      <c r="K115" s="201"/>
      <c r="L115" s="205"/>
      <c r="M115" s="206"/>
      <c r="N115" s="207"/>
      <c r="O115" s="207"/>
      <c r="P115" s="207"/>
      <c r="Q115" s="207"/>
      <c r="R115" s="207"/>
      <c r="S115" s="207"/>
      <c r="T115" s="208"/>
      <c r="AT115" s="209" t="s">
        <v>153</v>
      </c>
      <c r="AU115" s="209" t="s">
        <v>82</v>
      </c>
      <c r="AV115" s="14" t="s">
        <v>82</v>
      </c>
      <c r="AW115" s="14" t="s">
        <v>33</v>
      </c>
      <c r="AX115" s="14" t="s">
        <v>72</v>
      </c>
      <c r="AY115" s="209" t="s">
        <v>142</v>
      </c>
    </row>
    <row r="116" spans="1:65" s="15" customFormat="1" ht="10.199999999999999">
      <c r="B116" s="210"/>
      <c r="C116" s="211"/>
      <c r="D116" s="187" t="s">
        <v>153</v>
      </c>
      <c r="E116" s="212" t="s">
        <v>26</v>
      </c>
      <c r="F116" s="213" t="s">
        <v>177</v>
      </c>
      <c r="G116" s="211"/>
      <c r="H116" s="214">
        <v>1.8</v>
      </c>
      <c r="I116" s="211"/>
      <c r="J116" s="211"/>
      <c r="K116" s="211"/>
      <c r="L116" s="215"/>
      <c r="M116" s="216"/>
      <c r="N116" s="217"/>
      <c r="O116" s="217"/>
      <c r="P116" s="217"/>
      <c r="Q116" s="217"/>
      <c r="R116" s="217"/>
      <c r="S116" s="217"/>
      <c r="T116" s="218"/>
      <c r="AT116" s="219" t="s">
        <v>153</v>
      </c>
      <c r="AU116" s="219" t="s">
        <v>82</v>
      </c>
      <c r="AV116" s="15" t="s">
        <v>149</v>
      </c>
      <c r="AW116" s="15" t="s">
        <v>33</v>
      </c>
      <c r="AX116" s="15" t="s">
        <v>80</v>
      </c>
      <c r="AY116" s="219" t="s">
        <v>142</v>
      </c>
    </row>
    <row r="117" spans="1:65" s="2" customFormat="1" ht="16.5" customHeight="1">
      <c r="A117" s="31"/>
      <c r="B117" s="32"/>
      <c r="C117" s="175" t="s">
        <v>178</v>
      </c>
      <c r="D117" s="175" t="s">
        <v>144</v>
      </c>
      <c r="E117" s="176" t="s">
        <v>987</v>
      </c>
      <c r="F117" s="177" t="s">
        <v>988</v>
      </c>
      <c r="G117" s="178" t="s">
        <v>147</v>
      </c>
      <c r="H117" s="179">
        <v>19.5</v>
      </c>
      <c r="I117" s="180">
        <v>381</v>
      </c>
      <c r="J117" s="180">
        <f>ROUND(I117*H117,2)</f>
        <v>7429.5</v>
      </c>
      <c r="K117" s="177" t="s">
        <v>26</v>
      </c>
      <c r="L117" s="36"/>
      <c r="M117" s="181" t="s">
        <v>26</v>
      </c>
      <c r="N117" s="182" t="s">
        <v>45</v>
      </c>
      <c r="O117" s="183">
        <v>1.196</v>
      </c>
      <c r="P117" s="183">
        <f>O117*H117</f>
        <v>23.321999999999999</v>
      </c>
      <c r="Q117" s="183">
        <v>0</v>
      </c>
      <c r="R117" s="183">
        <f>Q117*H117</f>
        <v>0</v>
      </c>
      <c r="S117" s="183">
        <v>0</v>
      </c>
      <c r="T117" s="184">
        <f>S117*H117</f>
        <v>0</v>
      </c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  <c r="AR117" s="185" t="s">
        <v>149</v>
      </c>
      <c r="AT117" s="185" t="s">
        <v>144</v>
      </c>
      <c r="AU117" s="185" t="s">
        <v>82</v>
      </c>
      <c r="AY117" s="17" t="s">
        <v>142</v>
      </c>
      <c r="BE117" s="186">
        <f>IF(N117="základní",J117,0)</f>
        <v>0</v>
      </c>
      <c r="BF117" s="186">
        <f>IF(N117="snížená",J117,0)</f>
        <v>0</v>
      </c>
      <c r="BG117" s="186">
        <f>IF(N117="zákl. přenesená",J117,0)</f>
        <v>7429.5</v>
      </c>
      <c r="BH117" s="186">
        <f>IF(N117="sníž. přenesená",J117,0)</f>
        <v>0</v>
      </c>
      <c r="BI117" s="186">
        <f>IF(N117="nulová",J117,0)</f>
        <v>0</v>
      </c>
      <c r="BJ117" s="17" t="s">
        <v>149</v>
      </c>
      <c r="BK117" s="186">
        <f>ROUND(I117*H117,2)</f>
        <v>7429.5</v>
      </c>
      <c r="BL117" s="17" t="s">
        <v>149</v>
      </c>
      <c r="BM117" s="185" t="s">
        <v>990</v>
      </c>
    </row>
    <row r="118" spans="1:65" s="2" customFormat="1" ht="10.199999999999999">
      <c r="A118" s="31"/>
      <c r="B118" s="32"/>
      <c r="C118" s="33"/>
      <c r="D118" s="187" t="s">
        <v>151</v>
      </c>
      <c r="E118" s="33"/>
      <c r="F118" s="188" t="s">
        <v>991</v>
      </c>
      <c r="G118" s="33"/>
      <c r="H118" s="33"/>
      <c r="I118" s="33"/>
      <c r="J118" s="33"/>
      <c r="K118" s="33"/>
      <c r="L118" s="36"/>
      <c r="M118" s="189"/>
      <c r="N118" s="190"/>
      <c r="O118" s="62"/>
      <c r="P118" s="62"/>
      <c r="Q118" s="62"/>
      <c r="R118" s="62"/>
      <c r="S118" s="62"/>
      <c r="T118" s="63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  <c r="AT118" s="17" t="s">
        <v>151</v>
      </c>
      <c r="AU118" s="17" t="s">
        <v>82</v>
      </c>
    </row>
    <row r="119" spans="1:65" s="13" customFormat="1" ht="10.199999999999999">
      <c r="B119" s="191"/>
      <c r="C119" s="192"/>
      <c r="D119" s="187" t="s">
        <v>153</v>
      </c>
      <c r="E119" s="193" t="s">
        <v>26</v>
      </c>
      <c r="F119" s="194" t="s">
        <v>1044</v>
      </c>
      <c r="G119" s="192"/>
      <c r="H119" s="193" t="s">
        <v>26</v>
      </c>
      <c r="I119" s="192"/>
      <c r="J119" s="192"/>
      <c r="K119" s="192"/>
      <c r="L119" s="195"/>
      <c r="M119" s="196"/>
      <c r="N119" s="197"/>
      <c r="O119" s="197"/>
      <c r="P119" s="197"/>
      <c r="Q119" s="197"/>
      <c r="R119" s="197"/>
      <c r="S119" s="197"/>
      <c r="T119" s="198"/>
      <c r="AT119" s="199" t="s">
        <v>153</v>
      </c>
      <c r="AU119" s="199" t="s">
        <v>82</v>
      </c>
      <c r="AV119" s="13" t="s">
        <v>80</v>
      </c>
      <c r="AW119" s="13" t="s">
        <v>33</v>
      </c>
      <c r="AX119" s="13" t="s">
        <v>72</v>
      </c>
      <c r="AY119" s="199" t="s">
        <v>142</v>
      </c>
    </row>
    <row r="120" spans="1:65" s="13" customFormat="1" ht="10.199999999999999">
      <c r="B120" s="191"/>
      <c r="C120" s="192"/>
      <c r="D120" s="187" t="s">
        <v>153</v>
      </c>
      <c r="E120" s="193" t="s">
        <v>26</v>
      </c>
      <c r="F120" s="194" t="s">
        <v>1045</v>
      </c>
      <c r="G120" s="192"/>
      <c r="H120" s="193" t="s">
        <v>26</v>
      </c>
      <c r="I120" s="192"/>
      <c r="J120" s="192"/>
      <c r="K120" s="192"/>
      <c r="L120" s="195"/>
      <c r="M120" s="196"/>
      <c r="N120" s="197"/>
      <c r="O120" s="197"/>
      <c r="P120" s="197"/>
      <c r="Q120" s="197"/>
      <c r="R120" s="197"/>
      <c r="S120" s="197"/>
      <c r="T120" s="198"/>
      <c r="AT120" s="199" t="s">
        <v>153</v>
      </c>
      <c r="AU120" s="199" t="s">
        <v>82</v>
      </c>
      <c r="AV120" s="13" t="s">
        <v>80</v>
      </c>
      <c r="AW120" s="13" t="s">
        <v>33</v>
      </c>
      <c r="AX120" s="13" t="s">
        <v>72</v>
      </c>
      <c r="AY120" s="199" t="s">
        <v>142</v>
      </c>
    </row>
    <row r="121" spans="1:65" s="14" customFormat="1" ht="10.199999999999999">
      <c r="B121" s="200"/>
      <c r="C121" s="201"/>
      <c r="D121" s="187" t="s">
        <v>153</v>
      </c>
      <c r="E121" s="202" t="s">
        <v>26</v>
      </c>
      <c r="F121" s="203" t="s">
        <v>1046</v>
      </c>
      <c r="G121" s="201"/>
      <c r="H121" s="204">
        <v>13.5</v>
      </c>
      <c r="I121" s="201"/>
      <c r="J121" s="201"/>
      <c r="K121" s="201"/>
      <c r="L121" s="205"/>
      <c r="M121" s="206"/>
      <c r="N121" s="207"/>
      <c r="O121" s="207"/>
      <c r="P121" s="207"/>
      <c r="Q121" s="207"/>
      <c r="R121" s="207"/>
      <c r="S121" s="207"/>
      <c r="T121" s="208"/>
      <c r="AT121" s="209" t="s">
        <v>153</v>
      </c>
      <c r="AU121" s="209" t="s">
        <v>82</v>
      </c>
      <c r="AV121" s="14" t="s">
        <v>82</v>
      </c>
      <c r="AW121" s="14" t="s">
        <v>33</v>
      </c>
      <c r="AX121" s="14" t="s">
        <v>72</v>
      </c>
      <c r="AY121" s="209" t="s">
        <v>142</v>
      </c>
    </row>
    <row r="122" spans="1:65" s="13" customFormat="1" ht="10.199999999999999">
      <c r="B122" s="191"/>
      <c r="C122" s="192"/>
      <c r="D122" s="187" t="s">
        <v>153</v>
      </c>
      <c r="E122" s="193" t="s">
        <v>26</v>
      </c>
      <c r="F122" s="194" t="s">
        <v>1047</v>
      </c>
      <c r="G122" s="192"/>
      <c r="H122" s="193" t="s">
        <v>26</v>
      </c>
      <c r="I122" s="192"/>
      <c r="J122" s="192"/>
      <c r="K122" s="192"/>
      <c r="L122" s="195"/>
      <c r="M122" s="196"/>
      <c r="N122" s="197"/>
      <c r="O122" s="197"/>
      <c r="P122" s="197"/>
      <c r="Q122" s="197"/>
      <c r="R122" s="197"/>
      <c r="S122" s="197"/>
      <c r="T122" s="198"/>
      <c r="AT122" s="199" t="s">
        <v>153</v>
      </c>
      <c r="AU122" s="199" t="s">
        <v>82</v>
      </c>
      <c r="AV122" s="13" t="s">
        <v>80</v>
      </c>
      <c r="AW122" s="13" t="s">
        <v>33</v>
      </c>
      <c r="AX122" s="13" t="s">
        <v>72</v>
      </c>
      <c r="AY122" s="199" t="s">
        <v>142</v>
      </c>
    </row>
    <row r="123" spans="1:65" s="14" customFormat="1" ht="10.199999999999999">
      <c r="B123" s="200"/>
      <c r="C123" s="201"/>
      <c r="D123" s="187" t="s">
        <v>153</v>
      </c>
      <c r="E123" s="202" t="s">
        <v>26</v>
      </c>
      <c r="F123" s="203" t="s">
        <v>1048</v>
      </c>
      <c r="G123" s="201"/>
      <c r="H123" s="204">
        <v>6</v>
      </c>
      <c r="I123" s="201"/>
      <c r="J123" s="201"/>
      <c r="K123" s="201"/>
      <c r="L123" s="205"/>
      <c r="M123" s="206"/>
      <c r="N123" s="207"/>
      <c r="O123" s="207"/>
      <c r="P123" s="207"/>
      <c r="Q123" s="207"/>
      <c r="R123" s="207"/>
      <c r="S123" s="207"/>
      <c r="T123" s="208"/>
      <c r="AT123" s="209" t="s">
        <v>153</v>
      </c>
      <c r="AU123" s="209" t="s">
        <v>82</v>
      </c>
      <c r="AV123" s="14" t="s">
        <v>82</v>
      </c>
      <c r="AW123" s="14" t="s">
        <v>33</v>
      </c>
      <c r="AX123" s="14" t="s">
        <v>72</v>
      </c>
      <c r="AY123" s="209" t="s">
        <v>142</v>
      </c>
    </row>
    <row r="124" spans="1:65" s="15" customFormat="1" ht="10.199999999999999">
      <c r="B124" s="210"/>
      <c r="C124" s="211"/>
      <c r="D124" s="187" t="s">
        <v>153</v>
      </c>
      <c r="E124" s="212" t="s">
        <v>26</v>
      </c>
      <c r="F124" s="213" t="s">
        <v>177</v>
      </c>
      <c r="G124" s="211"/>
      <c r="H124" s="214">
        <v>19.5</v>
      </c>
      <c r="I124" s="211"/>
      <c r="J124" s="211"/>
      <c r="K124" s="211"/>
      <c r="L124" s="215"/>
      <c r="M124" s="216"/>
      <c r="N124" s="217"/>
      <c r="O124" s="217"/>
      <c r="P124" s="217"/>
      <c r="Q124" s="217"/>
      <c r="R124" s="217"/>
      <c r="S124" s="217"/>
      <c r="T124" s="218"/>
      <c r="AT124" s="219" t="s">
        <v>153</v>
      </c>
      <c r="AU124" s="219" t="s">
        <v>82</v>
      </c>
      <c r="AV124" s="15" t="s">
        <v>149</v>
      </c>
      <c r="AW124" s="15" t="s">
        <v>33</v>
      </c>
      <c r="AX124" s="15" t="s">
        <v>80</v>
      </c>
      <c r="AY124" s="219" t="s">
        <v>142</v>
      </c>
    </row>
    <row r="125" spans="1:65" s="2" customFormat="1" ht="16.5" customHeight="1">
      <c r="A125" s="31"/>
      <c r="B125" s="32"/>
      <c r="C125" s="175" t="s">
        <v>191</v>
      </c>
      <c r="D125" s="175" t="s">
        <v>144</v>
      </c>
      <c r="E125" s="176" t="s">
        <v>995</v>
      </c>
      <c r="F125" s="177" t="s">
        <v>996</v>
      </c>
      <c r="G125" s="178" t="s">
        <v>147</v>
      </c>
      <c r="H125" s="179">
        <v>19.5</v>
      </c>
      <c r="I125" s="180">
        <v>324</v>
      </c>
      <c r="J125" s="180">
        <f>ROUND(I125*H125,2)</f>
        <v>6318</v>
      </c>
      <c r="K125" s="177" t="s">
        <v>26</v>
      </c>
      <c r="L125" s="36"/>
      <c r="M125" s="181" t="s">
        <v>26</v>
      </c>
      <c r="N125" s="182" t="s">
        <v>45</v>
      </c>
      <c r="O125" s="183">
        <v>0.45200000000000001</v>
      </c>
      <c r="P125" s="183">
        <f>O125*H125</f>
        <v>8.8140000000000001</v>
      </c>
      <c r="Q125" s="183">
        <v>0</v>
      </c>
      <c r="R125" s="183">
        <f>Q125*H125</f>
        <v>0</v>
      </c>
      <c r="S125" s="183">
        <v>0</v>
      </c>
      <c r="T125" s="184">
        <f>S125*H125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85" t="s">
        <v>149</v>
      </c>
      <c r="AT125" s="185" t="s">
        <v>144</v>
      </c>
      <c r="AU125" s="185" t="s">
        <v>82</v>
      </c>
      <c r="AY125" s="17" t="s">
        <v>142</v>
      </c>
      <c r="BE125" s="186">
        <f>IF(N125="základní",J125,0)</f>
        <v>0</v>
      </c>
      <c r="BF125" s="186">
        <f>IF(N125="snížená",J125,0)</f>
        <v>0</v>
      </c>
      <c r="BG125" s="186">
        <f>IF(N125="zákl. přenesená",J125,0)</f>
        <v>6318</v>
      </c>
      <c r="BH125" s="186">
        <f>IF(N125="sníž. přenesená",J125,0)</f>
        <v>0</v>
      </c>
      <c r="BI125" s="186">
        <f>IF(N125="nulová",J125,0)</f>
        <v>0</v>
      </c>
      <c r="BJ125" s="17" t="s">
        <v>149</v>
      </c>
      <c r="BK125" s="186">
        <f>ROUND(I125*H125,2)</f>
        <v>6318</v>
      </c>
      <c r="BL125" s="17" t="s">
        <v>149</v>
      </c>
      <c r="BM125" s="185" t="s">
        <v>997</v>
      </c>
    </row>
    <row r="126" spans="1:65" s="2" customFormat="1" ht="10.199999999999999">
      <c r="A126" s="31"/>
      <c r="B126" s="32"/>
      <c r="C126" s="33"/>
      <c r="D126" s="187" t="s">
        <v>151</v>
      </c>
      <c r="E126" s="33"/>
      <c r="F126" s="188" t="s">
        <v>998</v>
      </c>
      <c r="G126" s="33"/>
      <c r="H126" s="33"/>
      <c r="I126" s="33"/>
      <c r="J126" s="33"/>
      <c r="K126" s="33"/>
      <c r="L126" s="36"/>
      <c r="M126" s="189"/>
      <c r="N126" s="190"/>
      <c r="O126" s="62"/>
      <c r="P126" s="62"/>
      <c r="Q126" s="62"/>
      <c r="R126" s="62"/>
      <c r="S126" s="62"/>
      <c r="T126" s="63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T126" s="17" t="s">
        <v>151</v>
      </c>
      <c r="AU126" s="17" t="s">
        <v>82</v>
      </c>
    </row>
    <row r="127" spans="1:65" s="13" customFormat="1" ht="10.199999999999999">
      <c r="B127" s="191"/>
      <c r="C127" s="192"/>
      <c r="D127" s="187" t="s">
        <v>153</v>
      </c>
      <c r="E127" s="193" t="s">
        <v>26</v>
      </c>
      <c r="F127" s="194" t="s">
        <v>999</v>
      </c>
      <c r="G127" s="192"/>
      <c r="H127" s="193" t="s">
        <v>26</v>
      </c>
      <c r="I127" s="192"/>
      <c r="J127" s="192"/>
      <c r="K127" s="192"/>
      <c r="L127" s="195"/>
      <c r="M127" s="196"/>
      <c r="N127" s="197"/>
      <c r="O127" s="197"/>
      <c r="P127" s="197"/>
      <c r="Q127" s="197"/>
      <c r="R127" s="197"/>
      <c r="S127" s="197"/>
      <c r="T127" s="198"/>
      <c r="AT127" s="199" t="s">
        <v>153</v>
      </c>
      <c r="AU127" s="199" t="s">
        <v>82</v>
      </c>
      <c r="AV127" s="13" t="s">
        <v>80</v>
      </c>
      <c r="AW127" s="13" t="s">
        <v>33</v>
      </c>
      <c r="AX127" s="13" t="s">
        <v>72</v>
      </c>
      <c r="AY127" s="199" t="s">
        <v>142</v>
      </c>
    </row>
    <row r="128" spans="1:65" s="14" customFormat="1" ht="10.199999999999999">
      <c r="B128" s="200"/>
      <c r="C128" s="201"/>
      <c r="D128" s="187" t="s">
        <v>153</v>
      </c>
      <c r="E128" s="202" t="s">
        <v>26</v>
      </c>
      <c r="F128" s="203" t="s">
        <v>1049</v>
      </c>
      <c r="G128" s="201"/>
      <c r="H128" s="204">
        <v>19.5</v>
      </c>
      <c r="I128" s="201"/>
      <c r="J128" s="201"/>
      <c r="K128" s="201"/>
      <c r="L128" s="205"/>
      <c r="M128" s="206"/>
      <c r="N128" s="207"/>
      <c r="O128" s="207"/>
      <c r="P128" s="207"/>
      <c r="Q128" s="207"/>
      <c r="R128" s="207"/>
      <c r="S128" s="207"/>
      <c r="T128" s="208"/>
      <c r="AT128" s="209" t="s">
        <v>153</v>
      </c>
      <c r="AU128" s="209" t="s">
        <v>82</v>
      </c>
      <c r="AV128" s="14" t="s">
        <v>82</v>
      </c>
      <c r="AW128" s="14" t="s">
        <v>33</v>
      </c>
      <c r="AX128" s="14" t="s">
        <v>80</v>
      </c>
      <c r="AY128" s="209" t="s">
        <v>142</v>
      </c>
    </row>
    <row r="129" spans="1:65" s="2" customFormat="1" ht="16.5" customHeight="1">
      <c r="A129" s="31"/>
      <c r="B129" s="32"/>
      <c r="C129" s="175" t="s">
        <v>197</v>
      </c>
      <c r="D129" s="175" t="s">
        <v>144</v>
      </c>
      <c r="E129" s="176" t="s">
        <v>1001</v>
      </c>
      <c r="F129" s="177" t="s">
        <v>1002</v>
      </c>
      <c r="G129" s="178" t="s">
        <v>147</v>
      </c>
      <c r="H129" s="179">
        <v>97.5</v>
      </c>
      <c r="I129" s="180">
        <v>19.7</v>
      </c>
      <c r="J129" s="180">
        <f>ROUND(I129*H129,2)</f>
        <v>1920.75</v>
      </c>
      <c r="K129" s="177" t="s">
        <v>26</v>
      </c>
      <c r="L129" s="36"/>
      <c r="M129" s="181" t="s">
        <v>26</v>
      </c>
      <c r="N129" s="182" t="s">
        <v>45</v>
      </c>
      <c r="O129" s="183">
        <v>2.8000000000000001E-2</v>
      </c>
      <c r="P129" s="183">
        <f>O129*H129</f>
        <v>2.73</v>
      </c>
      <c r="Q129" s="183">
        <v>0</v>
      </c>
      <c r="R129" s="183">
        <f>Q129*H129</f>
        <v>0</v>
      </c>
      <c r="S129" s="183">
        <v>0</v>
      </c>
      <c r="T129" s="184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85" t="s">
        <v>149</v>
      </c>
      <c r="AT129" s="185" t="s">
        <v>144</v>
      </c>
      <c r="AU129" s="185" t="s">
        <v>82</v>
      </c>
      <c r="AY129" s="17" t="s">
        <v>142</v>
      </c>
      <c r="BE129" s="186">
        <f>IF(N129="základní",J129,0)</f>
        <v>0</v>
      </c>
      <c r="BF129" s="186">
        <f>IF(N129="snížená",J129,0)</f>
        <v>0</v>
      </c>
      <c r="BG129" s="186">
        <f>IF(N129="zákl. přenesená",J129,0)</f>
        <v>1920.75</v>
      </c>
      <c r="BH129" s="186">
        <f>IF(N129="sníž. přenesená",J129,0)</f>
        <v>0</v>
      </c>
      <c r="BI129" s="186">
        <f>IF(N129="nulová",J129,0)</f>
        <v>0</v>
      </c>
      <c r="BJ129" s="17" t="s">
        <v>149</v>
      </c>
      <c r="BK129" s="186">
        <f>ROUND(I129*H129,2)</f>
        <v>1920.75</v>
      </c>
      <c r="BL129" s="17" t="s">
        <v>149</v>
      </c>
      <c r="BM129" s="185" t="s">
        <v>1003</v>
      </c>
    </row>
    <row r="130" spans="1:65" s="2" customFormat="1" ht="10.199999999999999">
      <c r="A130" s="31"/>
      <c r="B130" s="32"/>
      <c r="C130" s="33"/>
      <c r="D130" s="187" t="s">
        <v>151</v>
      </c>
      <c r="E130" s="33"/>
      <c r="F130" s="188" t="s">
        <v>1004</v>
      </c>
      <c r="G130" s="33"/>
      <c r="H130" s="33"/>
      <c r="I130" s="33"/>
      <c r="J130" s="33"/>
      <c r="K130" s="33"/>
      <c r="L130" s="36"/>
      <c r="M130" s="189"/>
      <c r="N130" s="190"/>
      <c r="O130" s="62"/>
      <c r="P130" s="62"/>
      <c r="Q130" s="62"/>
      <c r="R130" s="62"/>
      <c r="S130" s="62"/>
      <c r="T130" s="63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T130" s="17" t="s">
        <v>151</v>
      </c>
      <c r="AU130" s="17" t="s">
        <v>82</v>
      </c>
    </row>
    <row r="131" spans="1:65" s="13" customFormat="1" ht="10.199999999999999">
      <c r="B131" s="191"/>
      <c r="C131" s="192"/>
      <c r="D131" s="187" t="s">
        <v>153</v>
      </c>
      <c r="E131" s="193" t="s">
        <v>26</v>
      </c>
      <c r="F131" s="194" t="s">
        <v>1005</v>
      </c>
      <c r="G131" s="192"/>
      <c r="H131" s="193" t="s">
        <v>26</v>
      </c>
      <c r="I131" s="192"/>
      <c r="J131" s="192"/>
      <c r="K131" s="192"/>
      <c r="L131" s="195"/>
      <c r="M131" s="196"/>
      <c r="N131" s="197"/>
      <c r="O131" s="197"/>
      <c r="P131" s="197"/>
      <c r="Q131" s="197"/>
      <c r="R131" s="197"/>
      <c r="S131" s="197"/>
      <c r="T131" s="198"/>
      <c r="AT131" s="199" t="s">
        <v>153</v>
      </c>
      <c r="AU131" s="199" t="s">
        <v>82</v>
      </c>
      <c r="AV131" s="13" t="s">
        <v>80</v>
      </c>
      <c r="AW131" s="13" t="s">
        <v>33</v>
      </c>
      <c r="AX131" s="13" t="s">
        <v>72</v>
      </c>
      <c r="AY131" s="199" t="s">
        <v>142</v>
      </c>
    </row>
    <row r="132" spans="1:65" s="14" customFormat="1" ht="10.199999999999999">
      <c r="B132" s="200"/>
      <c r="C132" s="201"/>
      <c r="D132" s="187" t="s">
        <v>153</v>
      </c>
      <c r="E132" s="202" t="s">
        <v>26</v>
      </c>
      <c r="F132" s="203" t="s">
        <v>1050</v>
      </c>
      <c r="G132" s="201"/>
      <c r="H132" s="204">
        <v>97.5</v>
      </c>
      <c r="I132" s="201"/>
      <c r="J132" s="201"/>
      <c r="K132" s="201"/>
      <c r="L132" s="205"/>
      <c r="M132" s="206"/>
      <c r="N132" s="207"/>
      <c r="O132" s="207"/>
      <c r="P132" s="207"/>
      <c r="Q132" s="207"/>
      <c r="R132" s="207"/>
      <c r="S132" s="207"/>
      <c r="T132" s="208"/>
      <c r="AT132" s="209" t="s">
        <v>153</v>
      </c>
      <c r="AU132" s="209" t="s">
        <v>82</v>
      </c>
      <c r="AV132" s="14" t="s">
        <v>82</v>
      </c>
      <c r="AW132" s="14" t="s">
        <v>33</v>
      </c>
      <c r="AX132" s="14" t="s">
        <v>80</v>
      </c>
      <c r="AY132" s="209" t="s">
        <v>142</v>
      </c>
    </row>
    <row r="133" spans="1:65" s="12" customFormat="1" ht="22.8" customHeight="1">
      <c r="B133" s="160"/>
      <c r="C133" s="161"/>
      <c r="D133" s="162" t="s">
        <v>71</v>
      </c>
      <c r="E133" s="173" t="s">
        <v>162</v>
      </c>
      <c r="F133" s="173" t="s">
        <v>326</v>
      </c>
      <c r="G133" s="161"/>
      <c r="H133" s="161"/>
      <c r="I133" s="161"/>
      <c r="J133" s="174">
        <f>BK133</f>
        <v>10000</v>
      </c>
      <c r="K133" s="161"/>
      <c r="L133" s="165"/>
      <c r="M133" s="166"/>
      <c r="N133" s="167"/>
      <c r="O133" s="167"/>
      <c r="P133" s="168">
        <f>SUM(P134:P137)</f>
        <v>0</v>
      </c>
      <c r="Q133" s="167"/>
      <c r="R133" s="168">
        <f>SUM(R134:R137)</f>
        <v>0</v>
      </c>
      <c r="S133" s="167"/>
      <c r="T133" s="169">
        <f>SUM(T134:T137)</f>
        <v>0</v>
      </c>
      <c r="AR133" s="170" t="s">
        <v>80</v>
      </c>
      <c r="AT133" s="171" t="s">
        <v>71</v>
      </c>
      <c r="AU133" s="171" t="s">
        <v>80</v>
      </c>
      <c r="AY133" s="170" t="s">
        <v>142</v>
      </c>
      <c r="BK133" s="172">
        <f>SUM(BK134:BK137)</f>
        <v>10000</v>
      </c>
    </row>
    <row r="134" spans="1:65" s="2" customFormat="1" ht="16.5" customHeight="1">
      <c r="A134" s="31"/>
      <c r="B134" s="32"/>
      <c r="C134" s="175" t="s">
        <v>206</v>
      </c>
      <c r="D134" s="175" t="s">
        <v>144</v>
      </c>
      <c r="E134" s="176" t="s">
        <v>1051</v>
      </c>
      <c r="F134" s="177" t="s">
        <v>1052</v>
      </c>
      <c r="G134" s="178" t="s">
        <v>337</v>
      </c>
      <c r="H134" s="179">
        <v>2</v>
      </c>
      <c r="I134" s="180">
        <v>5000</v>
      </c>
      <c r="J134" s="180">
        <f>ROUND(I134*H134,2)</f>
        <v>10000</v>
      </c>
      <c r="K134" s="177" t="s">
        <v>26</v>
      </c>
      <c r="L134" s="36"/>
      <c r="M134" s="181" t="s">
        <v>26</v>
      </c>
      <c r="N134" s="182" t="s">
        <v>45</v>
      </c>
      <c r="O134" s="183">
        <v>0</v>
      </c>
      <c r="P134" s="183">
        <f>O134*H134</f>
        <v>0</v>
      </c>
      <c r="Q134" s="183">
        <v>0</v>
      </c>
      <c r="R134" s="183">
        <f>Q134*H134</f>
        <v>0</v>
      </c>
      <c r="S134" s="183">
        <v>0</v>
      </c>
      <c r="T134" s="184">
        <f>S134*H134</f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85" t="s">
        <v>149</v>
      </c>
      <c r="AT134" s="185" t="s">
        <v>144</v>
      </c>
      <c r="AU134" s="185" t="s">
        <v>82</v>
      </c>
      <c r="AY134" s="17" t="s">
        <v>142</v>
      </c>
      <c r="BE134" s="186">
        <f>IF(N134="základní",J134,0)</f>
        <v>0</v>
      </c>
      <c r="BF134" s="186">
        <f>IF(N134="snížená",J134,0)</f>
        <v>0</v>
      </c>
      <c r="BG134" s="186">
        <f>IF(N134="zákl. přenesená",J134,0)</f>
        <v>10000</v>
      </c>
      <c r="BH134" s="186">
        <f>IF(N134="sníž. přenesená",J134,0)</f>
        <v>0</v>
      </c>
      <c r="BI134" s="186">
        <f>IF(N134="nulová",J134,0)</f>
        <v>0</v>
      </c>
      <c r="BJ134" s="17" t="s">
        <v>149</v>
      </c>
      <c r="BK134" s="186">
        <f>ROUND(I134*H134,2)</f>
        <v>10000</v>
      </c>
      <c r="BL134" s="17" t="s">
        <v>149</v>
      </c>
      <c r="BM134" s="185" t="s">
        <v>1053</v>
      </c>
    </row>
    <row r="135" spans="1:65" s="2" customFormat="1" ht="10.199999999999999">
      <c r="A135" s="31"/>
      <c r="B135" s="32"/>
      <c r="C135" s="33"/>
      <c r="D135" s="187" t="s">
        <v>151</v>
      </c>
      <c r="E135" s="33"/>
      <c r="F135" s="188" t="s">
        <v>1052</v>
      </c>
      <c r="G135" s="33"/>
      <c r="H135" s="33"/>
      <c r="I135" s="33"/>
      <c r="J135" s="33"/>
      <c r="K135" s="33"/>
      <c r="L135" s="36"/>
      <c r="M135" s="189"/>
      <c r="N135" s="190"/>
      <c r="O135" s="62"/>
      <c r="P135" s="62"/>
      <c r="Q135" s="62"/>
      <c r="R135" s="62"/>
      <c r="S135" s="62"/>
      <c r="T135" s="63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T135" s="17" t="s">
        <v>151</v>
      </c>
      <c r="AU135" s="17" t="s">
        <v>82</v>
      </c>
    </row>
    <row r="136" spans="1:65" s="13" customFormat="1" ht="10.199999999999999">
      <c r="B136" s="191"/>
      <c r="C136" s="192"/>
      <c r="D136" s="187" t="s">
        <v>153</v>
      </c>
      <c r="E136" s="193" t="s">
        <v>26</v>
      </c>
      <c r="F136" s="194" t="s">
        <v>1054</v>
      </c>
      <c r="G136" s="192"/>
      <c r="H136" s="193" t="s">
        <v>26</v>
      </c>
      <c r="I136" s="192"/>
      <c r="J136" s="192"/>
      <c r="K136" s="192"/>
      <c r="L136" s="195"/>
      <c r="M136" s="196"/>
      <c r="N136" s="197"/>
      <c r="O136" s="197"/>
      <c r="P136" s="197"/>
      <c r="Q136" s="197"/>
      <c r="R136" s="197"/>
      <c r="S136" s="197"/>
      <c r="T136" s="198"/>
      <c r="AT136" s="199" t="s">
        <v>153</v>
      </c>
      <c r="AU136" s="199" t="s">
        <v>82</v>
      </c>
      <c r="AV136" s="13" t="s">
        <v>80</v>
      </c>
      <c r="AW136" s="13" t="s">
        <v>33</v>
      </c>
      <c r="AX136" s="13" t="s">
        <v>72</v>
      </c>
      <c r="AY136" s="199" t="s">
        <v>142</v>
      </c>
    </row>
    <row r="137" spans="1:65" s="14" customFormat="1" ht="10.199999999999999">
      <c r="B137" s="200"/>
      <c r="C137" s="201"/>
      <c r="D137" s="187" t="s">
        <v>153</v>
      </c>
      <c r="E137" s="202" t="s">
        <v>26</v>
      </c>
      <c r="F137" s="203" t="s">
        <v>82</v>
      </c>
      <c r="G137" s="201"/>
      <c r="H137" s="204">
        <v>2</v>
      </c>
      <c r="I137" s="201"/>
      <c r="J137" s="201"/>
      <c r="K137" s="201"/>
      <c r="L137" s="205"/>
      <c r="M137" s="206"/>
      <c r="N137" s="207"/>
      <c r="O137" s="207"/>
      <c r="P137" s="207"/>
      <c r="Q137" s="207"/>
      <c r="R137" s="207"/>
      <c r="S137" s="207"/>
      <c r="T137" s="208"/>
      <c r="AT137" s="209" t="s">
        <v>153</v>
      </c>
      <c r="AU137" s="209" t="s">
        <v>82</v>
      </c>
      <c r="AV137" s="14" t="s">
        <v>82</v>
      </c>
      <c r="AW137" s="14" t="s">
        <v>33</v>
      </c>
      <c r="AX137" s="14" t="s">
        <v>80</v>
      </c>
      <c r="AY137" s="209" t="s">
        <v>142</v>
      </c>
    </row>
    <row r="138" spans="1:65" s="12" customFormat="1" ht="22.8" customHeight="1">
      <c r="B138" s="160"/>
      <c r="C138" s="161"/>
      <c r="D138" s="162" t="s">
        <v>71</v>
      </c>
      <c r="E138" s="173" t="s">
        <v>1025</v>
      </c>
      <c r="F138" s="173" t="s">
        <v>426</v>
      </c>
      <c r="G138" s="161"/>
      <c r="H138" s="161"/>
      <c r="I138" s="161"/>
      <c r="J138" s="174">
        <f>BK138</f>
        <v>362.64</v>
      </c>
      <c r="K138" s="161"/>
      <c r="L138" s="165"/>
      <c r="M138" s="166"/>
      <c r="N138" s="167"/>
      <c r="O138" s="167"/>
      <c r="P138" s="168">
        <f>SUM(P139:P140)</f>
        <v>0.81522099999999997</v>
      </c>
      <c r="Q138" s="167"/>
      <c r="R138" s="168">
        <f>SUM(R139:R140)</f>
        <v>0</v>
      </c>
      <c r="S138" s="167"/>
      <c r="T138" s="169">
        <f>SUM(T139:T140)</f>
        <v>0</v>
      </c>
      <c r="AR138" s="170" t="s">
        <v>80</v>
      </c>
      <c r="AT138" s="171" t="s">
        <v>71</v>
      </c>
      <c r="AU138" s="171" t="s">
        <v>80</v>
      </c>
      <c r="AY138" s="170" t="s">
        <v>142</v>
      </c>
      <c r="BK138" s="172">
        <f>SUM(BK139:BK140)</f>
        <v>362.64</v>
      </c>
    </row>
    <row r="139" spans="1:65" s="2" customFormat="1" ht="16.5" customHeight="1">
      <c r="A139" s="31"/>
      <c r="B139" s="32"/>
      <c r="C139" s="175" t="s">
        <v>212</v>
      </c>
      <c r="D139" s="175" t="s">
        <v>144</v>
      </c>
      <c r="E139" s="176" t="s">
        <v>860</v>
      </c>
      <c r="F139" s="177" t="s">
        <v>861</v>
      </c>
      <c r="G139" s="178" t="s">
        <v>321</v>
      </c>
      <c r="H139" s="179">
        <v>0.40699999999999997</v>
      </c>
      <c r="I139" s="180">
        <v>891</v>
      </c>
      <c r="J139" s="180">
        <f>ROUND(I139*H139,2)</f>
        <v>362.64</v>
      </c>
      <c r="K139" s="177" t="s">
        <v>989</v>
      </c>
      <c r="L139" s="36"/>
      <c r="M139" s="181" t="s">
        <v>26</v>
      </c>
      <c r="N139" s="182" t="s">
        <v>45</v>
      </c>
      <c r="O139" s="183">
        <v>2.0030000000000001</v>
      </c>
      <c r="P139" s="183">
        <f>O139*H139</f>
        <v>0.81522099999999997</v>
      </c>
      <c r="Q139" s="183">
        <v>0</v>
      </c>
      <c r="R139" s="183">
        <f>Q139*H139</f>
        <v>0</v>
      </c>
      <c r="S139" s="183">
        <v>0</v>
      </c>
      <c r="T139" s="184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85" t="s">
        <v>149</v>
      </c>
      <c r="AT139" s="185" t="s">
        <v>144</v>
      </c>
      <c r="AU139" s="185" t="s">
        <v>82</v>
      </c>
      <c r="AY139" s="17" t="s">
        <v>142</v>
      </c>
      <c r="BE139" s="186">
        <f>IF(N139="základní",J139,0)</f>
        <v>0</v>
      </c>
      <c r="BF139" s="186">
        <f>IF(N139="snížená",J139,0)</f>
        <v>0</v>
      </c>
      <c r="BG139" s="186">
        <f>IF(N139="zákl. přenesená",J139,0)</f>
        <v>362.64</v>
      </c>
      <c r="BH139" s="186">
        <f>IF(N139="sníž. přenesená",J139,0)</f>
        <v>0</v>
      </c>
      <c r="BI139" s="186">
        <f>IF(N139="nulová",J139,0)</f>
        <v>0</v>
      </c>
      <c r="BJ139" s="17" t="s">
        <v>149</v>
      </c>
      <c r="BK139" s="186">
        <f>ROUND(I139*H139,2)</f>
        <v>362.64</v>
      </c>
      <c r="BL139" s="17" t="s">
        <v>149</v>
      </c>
      <c r="BM139" s="185" t="s">
        <v>1026</v>
      </c>
    </row>
    <row r="140" spans="1:65" s="2" customFormat="1" ht="10.199999999999999">
      <c r="A140" s="31"/>
      <c r="B140" s="32"/>
      <c r="C140" s="33"/>
      <c r="D140" s="187" t="s">
        <v>151</v>
      </c>
      <c r="E140" s="33"/>
      <c r="F140" s="188" t="s">
        <v>863</v>
      </c>
      <c r="G140" s="33"/>
      <c r="H140" s="33"/>
      <c r="I140" s="33"/>
      <c r="J140" s="33"/>
      <c r="K140" s="33"/>
      <c r="L140" s="36"/>
      <c r="M140" s="229"/>
      <c r="N140" s="230"/>
      <c r="O140" s="231"/>
      <c r="P140" s="231"/>
      <c r="Q140" s="231"/>
      <c r="R140" s="231"/>
      <c r="S140" s="231"/>
      <c r="T140" s="232"/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T140" s="17" t="s">
        <v>151</v>
      </c>
      <c r="AU140" s="17" t="s">
        <v>82</v>
      </c>
    </row>
    <row r="141" spans="1:65" s="2" customFormat="1" ht="6.9" customHeight="1">
      <c r="A141" s="31"/>
      <c r="B141" s="45"/>
      <c r="C141" s="46"/>
      <c r="D141" s="46"/>
      <c r="E141" s="46"/>
      <c r="F141" s="46"/>
      <c r="G141" s="46"/>
      <c r="H141" s="46"/>
      <c r="I141" s="46"/>
      <c r="J141" s="46"/>
      <c r="K141" s="46"/>
      <c r="L141" s="36"/>
      <c r="M141" s="31"/>
      <c r="O141" s="31"/>
      <c r="P141" s="31"/>
      <c r="Q141" s="31"/>
      <c r="R141" s="31"/>
      <c r="S141" s="31"/>
      <c r="T141" s="31"/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</row>
  </sheetData>
  <sheetProtection algorithmName="SHA-512" hashValue="EXq27z+sGxezAeXDW9Ktfi19LNN53s8z4Rp9hRiiaz0P3H8ysBwDzVh3w72sSBrQohLxkMbaa9u3/8sK4OHUvg==" saltValue="ubJBooWdntD327N6XcJZzg0wEGthYEiuDS1vDJnTNVXjZE1bhRszQeSCw8gLNOFn6pZKEImzVw4ExZPJyPVdzQ==" spinCount="100000" sheet="1" objects="1" scenarios="1" formatColumns="0" formatRows="0" autoFilter="0"/>
  <autoFilter ref="C88:K140"/>
  <mergeCells count="11">
    <mergeCell ref="L2:V2"/>
    <mergeCell ref="E52:H52"/>
    <mergeCell ref="E54:H54"/>
    <mergeCell ref="E77:H77"/>
    <mergeCell ref="E79:H79"/>
    <mergeCell ref="E81:H81"/>
    <mergeCell ref="E7:H7"/>
    <mergeCell ref="E9:H9"/>
    <mergeCell ref="E11:H11"/>
    <mergeCell ref="E29:H29"/>
    <mergeCell ref="E50:H50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41"/>
  <sheetViews>
    <sheetView showGridLines="0" workbookViewId="0"/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" style="1" customWidth="1"/>
    <col min="8" max="8" width="11.42578125" style="1" customWidth="1"/>
    <col min="9" max="11" width="20.140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 ht="10.199999999999999">
      <c r="A1" s="22"/>
    </row>
    <row r="2" spans="1:46" s="1" customFormat="1" ht="36.9" customHeight="1"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AT2" s="17" t="s">
        <v>101</v>
      </c>
    </row>
    <row r="3" spans="1:46" s="1" customFormat="1" ht="6.9" customHeight="1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20"/>
      <c r="AT3" s="17" t="s">
        <v>82</v>
      </c>
    </row>
    <row r="4" spans="1:46" s="1" customFormat="1" ht="24.9" customHeight="1">
      <c r="B4" s="20"/>
      <c r="D4" s="108" t="s">
        <v>109</v>
      </c>
      <c r="L4" s="20"/>
      <c r="M4" s="109" t="s">
        <v>10</v>
      </c>
      <c r="AT4" s="17" t="s">
        <v>33</v>
      </c>
    </row>
    <row r="5" spans="1:46" s="1" customFormat="1" ht="6.9" customHeight="1">
      <c r="B5" s="20"/>
      <c r="L5" s="20"/>
    </row>
    <row r="6" spans="1:46" s="1" customFormat="1" ht="12" customHeight="1">
      <c r="B6" s="20"/>
      <c r="D6" s="110" t="s">
        <v>14</v>
      </c>
      <c r="L6" s="20"/>
    </row>
    <row r="7" spans="1:46" s="1" customFormat="1" ht="16.5" customHeight="1">
      <c r="B7" s="20"/>
      <c r="E7" s="275" t="str">
        <f>'Rekapitulace stavby'!K6</f>
        <v>Výsadba větrolamu a výstavba mělkého průlehu na KN 1613 v k. ú. Svinčany</v>
      </c>
      <c r="F7" s="276"/>
      <c r="G7" s="276"/>
      <c r="H7" s="276"/>
      <c r="L7" s="20"/>
    </row>
    <row r="8" spans="1:46" s="1" customFormat="1" ht="12" customHeight="1">
      <c r="B8" s="20"/>
      <c r="D8" s="110" t="s">
        <v>110</v>
      </c>
      <c r="L8" s="20"/>
    </row>
    <row r="9" spans="1:46" s="2" customFormat="1" ht="16.5" customHeight="1">
      <c r="A9" s="31"/>
      <c r="B9" s="36"/>
      <c r="C9" s="31"/>
      <c r="D9" s="31"/>
      <c r="E9" s="275" t="s">
        <v>842</v>
      </c>
      <c r="F9" s="278"/>
      <c r="G9" s="278"/>
      <c r="H9" s="278"/>
      <c r="I9" s="31"/>
      <c r="J9" s="31"/>
      <c r="K9" s="31"/>
      <c r="L9" s="11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6"/>
      <c r="C10" s="31"/>
      <c r="D10" s="110" t="s">
        <v>843</v>
      </c>
      <c r="E10" s="31"/>
      <c r="F10" s="31"/>
      <c r="G10" s="31"/>
      <c r="H10" s="31"/>
      <c r="I10" s="31"/>
      <c r="J10" s="31"/>
      <c r="K10" s="31"/>
      <c r="L10" s="11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6.5" customHeight="1">
      <c r="A11" s="31"/>
      <c r="B11" s="36"/>
      <c r="C11" s="31"/>
      <c r="D11" s="31"/>
      <c r="E11" s="277" t="s">
        <v>1055</v>
      </c>
      <c r="F11" s="278"/>
      <c r="G11" s="278"/>
      <c r="H11" s="278"/>
      <c r="I11" s="31"/>
      <c r="J11" s="31"/>
      <c r="K11" s="31"/>
      <c r="L11" s="11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0.199999999999999">
      <c r="A12" s="31"/>
      <c r="B12" s="36"/>
      <c r="C12" s="31"/>
      <c r="D12" s="31"/>
      <c r="E12" s="31"/>
      <c r="F12" s="31"/>
      <c r="G12" s="31"/>
      <c r="H12" s="31"/>
      <c r="I12" s="31"/>
      <c r="J12" s="31"/>
      <c r="K12" s="31"/>
      <c r="L12" s="11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customHeight="1">
      <c r="A13" s="31"/>
      <c r="B13" s="36"/>
      <c r="C13" s="31"/>
      <c r="D13" s="110" t="s">
        <v>16</v>
      </c>
      <c r="E13" s="31"/>
      <c r="F13" s="101" t="s">
        <v>102</v>
      </c>
      <c r="G13" s="31"/>
      <c r="H13" s="31"/>
      <c r="I13" s="110" t="s">
        <v>18</v>
      </c>
      <c r="J13" s="101" t="s">
        <v>19</v>
      </c>
      <c r="K13" s="31"/>
      <c r="L13" s="11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0" t="s">
        <v>20</v>
      </c>
      <c r="E14" s="31"/>
      <c r="F14" s="101" t="s">
        <v>21</v>
      </c>
      <c r="G14" s="31"/>
      <c r="H14" s="31"/>
      <c r="I14" s="110" t="s">
        <v>22</v>
      </c>
      <c r="J14" s="112" t="str">
        <f>'Rekapitulace stavby'!AN8</f>
        <v>8. 8. 2019</v>
      </c>
      <c r="K14" s="31"/>
      <c r="L14" s="11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8" customHeight="1">
      <c r="A15" s="31"/>
      <c r="B15" s="36"/>
      <c r="C15" s="31"/>
      <c r="D15" s="31"/>
      <c r="E15" s="31"/>
      <c r="F15" s="31"/>
      <c r="G15" s="31"/>
      <c r="H15" s="31"/>
      <c r="I15" s="31"/>
      <c r="J15" s="31"/>
      <c r="K15" s="31"/>
      <c r="L15" s="11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customHeight="1">
      <c r="A16" s="31"/>
      <c r="B16" s="36"/>
      <c r="C16" s="31"/>
      <c r="D16" s="110" t="s">
        <v>24</v>
      </c>
      <c r="E16" s="31"/>
      <c r="F16" s="31"/>
      <c r="G16" s="31"/>
      <c r="H16" s="31"/>
      <c r="I16" s="110" t="s">
        <v>25</v>
      </c>
      <c r="J16" s="101" t="s">
        <v>26</v>
      </c>
      <c r="K16" s="31"/>
      <c r="L16" s="11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customHeight="1">
      <c r="A17" s="31"/>
      <c r="B17" s="36"/>
      <c r="C17" s="31"/>
      <c r="D17" s="31"/>
      <c r="E17" s="101" t="s">
        <v>27</v>
      </c>
      <c r="F17" s="31"/>
      <c r="G17" s="31"/>
      <c r="H17" s="31"/>
      <c r="I17" s="110" t="s">
        <v>28</v>
      </c>
      <c r="J17" s="101" t="s">
        <v>26</v>
      </c>
      <c r="K17" s="31"/>
      <c r="L17" s="11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" customHeight="1">
      <c r="A18" s="31"/>
      <c r="B18" s="36"/>
      <c r="C18" s="31"/>
      <c r="D18" s="31"/>
      <c r="E18" s="31"/>
      <c r="F18" s="31"/>
      <c r="G18" s="31"/>
      <c r="H18" s="31"/>
      <c r="I18" s="31"/>
      <c r="J18" s="31"/>
      <c r="K18" s="31"/>
      <c r="L18" s="11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customHeight="1">
      <c r="A19" s="31"/>
      <c r="B19" s="36"/>
      <c r="C19" s="31"/>
      <c r="D19" s="110" t="s">
        <v>29</v>
      </c>
      <c r="E19" s="31"/>
      <c r="F19" s="31"/>
      <c r="G19" s="31"/>
      <c r="H19" s="31"/>
      <c r="I19" s="110" t="s">
        <v>25</v>
      </c>
      <c r="J19" s="101" t="s">
        <v>26</v>
      </c>
      <c r="K19" s="31"/>
      <c r="L19" s="11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customHeight="1">
      <c r="A20" s="31"/>
      <c r="B20" s="36"/>
      <c r="C20" s="31"/>
      <c r="D20" s="31"/>
      <c r="E20" s="101" t="s">
        <v>30</v>
      </c>
      <c r="F20" s="31"/>
      <c r="G20" s="31"/>
      <c r="H20" s="31"/>
      <c r="I20" s="110" t="s">
        <v>28</v>
      </c>
      <c r="J20" s="101" t="s">
        <v>26</v>
      </c>
      <c r="K20" s="31"/>
      <c r="L20" s="11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" customHeight="1">
      <c r="A21" s="31"/>
      <c r="B21" s="36"/>
      <c r="C21" s="31"/>
      <c r="D21" s="31"/>
      <c r="E21" s="31"/>
      <c r="F21" s="31"/>
      <c r="G21" s="31"/>
      <c r="H21" s="31"/>
      <c r="I21" s="31"/>
      <c r="J21" s="31"/>
      <c r="K21" s="31"/>
      <c r="L21" s="11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customHeight="1">
      <c r="A22" s="31"/>
      <c r="B22" s="36"/>
      <c r="C22" s="31"/>
      <c r="D22" s="110" t="s">
        <v>31</v>
      </c>
      <c r="E22" s="31"/>
      <c r="F22" s="31"/>
      <c r="G22" s="31"/>
      <c r="H22" s="31"/>
      <c r="I22" s="110" t="s">
        <v>25</v>
      </c>
      <c r="J22" s="101" t="s">
        <v>26</v>
      </c>
      <c r="K22" s="31"/>
      <c r="L22" s="11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customHeight="1">
      <c r="A23" s="31"/>
      <c r="B23" s="36"/>
      <c r="C23" s="31"/>
      <c r="D23" s="31"/>
      <c r="E23" s="101" t="s">
        <v>32</v>
      </c>
      <c r="F23" s="31"/>
      <c r="G23" s="31"/>
      <c r="H23" s="31"/>
      <c r="I23" s="110" t="s">
        <v>28</v>
      </c>
      <c r="J23" s="101" t="s">
        <v>26</v>
      </c>
      <c r="K23" s="31"/>
      <c r="L23" s="11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" customHeight="1">
      <c r="A24" s="31"/>
      <c r="B24" s="36"/>
      <c r="C24" s="31"/>
      <c r="D24" s="31"/>
      <c r="E24" s="31"/>
      <c r="F24" s="31"/>
      <c r="G24" s="31"/>
      <c r="H24" s="31"/>
      <c r="I24" s="31"/>
      <c r="J24" s="31"/>
      <c r="K24" s="31"/>
      <c r="L24" s="11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customHeight="1">
      <c r="A25" s="31"/>
      <c r="B25" s="36"/>
      <c r="C25" s="31"/>
      <c r="D25" s="110" t="s">
        <v>34</v>
      </c>
      <c r="E25" s="31"/>
      <c r="F25" s="31"/>
      <c r="G25" s="31"/>
      <c r="H25" s="31"/>
      <c r="I25" s="110" t="s">
        <v>25</v>
      </c>
      <c r="J25" s="101" t="s">
        <v>26</v>
      </c>
      <c r="K25" s="31"/>
      <c r="L25" s="11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customHeight="1">
      <c r="A26" s="31"/>
      <c r="B26" s="36"/>
      <c r="C26" s="31"/>
      <c r="D26" s="31"/>
      <c r="E26" s="101" t="s">
        <v>35</v>
      </c>
      <c r="F26" s="31"/>
      <c r="G26" s="31"/>
      <c r="H26" s="31"/>
      <c r="I26" s="110" t="s">
        <v>28</v>
      </c>
      <c r="J26" s="101" t="s">
        <v>26</v>
      </c>
      <c r="K26" s="31"/>
      <c r="L26" s="11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" customHeight="1">
      <c r="A27" s="31"/>
      <c r="B27" s="36"/>
      <c r="C27" s="31"/>
      <c r="D27" s="31"/>
      <c r="E27" s="31"/>
      <c r="F27" s="31"/>
      <c r="G27" s="31"/>
      <c r="H27" s="31"/>
      <c r="I27" s="31"/>
      <c r="J27" s="31"/>
      <c r="K27" s="31"/>
      <c r="L27" s="11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customHeight="1">
      <c r="A28" s="31"/>
      <c r="B28" s="36"/>
      <c r="C28" s="31"/>
      <c r="D28" s="110" t="s">
        <v>36</v>
      </c>
      <c r="E28" s="31"/>
      <c r="F28" s="31"/>
      <c r="G28" s="31"/>
      <c r="H28" s="31"/>
      <c r="I28" s="31"/>
      <c r="J28" s="31"/>
      <c r="K28" s="31"/>
      <c r="L28" s="11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25.5" customHeight="1">
      <c r="A29" s="113"/>
      <c r="B29" s="114"/>
      <c r="C29" s="113"/>
      <c r="D29" s="113"/>
      <c r="E29" s="279" t="s">
        <v>112</v>
      </c>
      <c r="F29" s="279"/>
      <c r="G29" s="279"/>
      <c r="H29" s="279"/>
      <c r="I29" s="113"/>
      <c r="J29" s="113"/>
      <c r="K29" s="113"/>
      <c r="L29" s="115"/>
      <c r="S29" s="113"/>
      <c r="T29" s="113"/>
      <c r="U29" s="113"/>
      <c r="V29" s="113"/>
      <c r="W29" s="113"/>
      <c r="X29" s="113"/>
      <c r="Y29" s="113"/>
      <c r="Z29" s="113"/>
      <c r="AA29" s="113"/>
      <c r="AB29" s="113"/>
      <c r="AC29" s="113"/>
      <c r="AD29" s="113"/>
      <c r="AE29" s="113"/>
    </row>
    <row r="30" spans="1:31" s="2" customFormat="1" ht="6.9" customHeight="1">
      <c r="A30" s="31"/>
      <c r="B30" s="36"/>
      <c r="C30" s="31"/>
      <c r="D30" s="31"/>
      <c r="E30" s="31"/>
      <c r="F30" s="31"/>
      <c r="G30" s="31"/>
      <c r="H30" s="31"/>
      <c r="I30" s="31"/>
      <c r="J30" s="31"/>
      <c r="K30" s="31"/>
      <c r="L30" s="11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" customHeight="1">
      <c r="A31" s="31"/>
      <c r="B31" s="36"/>
      <c r="C31" s="31"/>
      <c r="D31" s="116"/>
      <c r="E31" s="116"/>
      <c r="F31" s="116"/>
      <c r="G31" s="116"/>
      <c r="H31" s="116"/>
      <c r="I31" s="116"/>
      <c r="J31" s="116"/>
      <c r="K31" s="116"/>
      <c r="L31" s="11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6"/>
      <c r="C32" s="31"/>
      <c r="D32" s="117" t="s">
        <v>38</v>
      </c>
      <c r="E32" s="31"/>
      <c r="F32" s="31"/>
      <c r="G32" s="31"/>
      <c r="H32" s="31"/>
      <c r="I32" s="31"/>
      <c r="J32" s="118">
        <f>ROUND(J89, 2)</f>
        <v>65298.89</v>
      </c>
      <c r="K32" s="31"/>
      <c r="L32" s="11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" customHeight="1">
      <c r="A33" s="31"/>
      <c r="B33" s="36"/>
      <c r="C33" s="31"/>
      <c r="D33" s="116"/>
      <c r="E33" s="116"/>
      <c r="F33" s="116"/>
      <c r="G33" s="116"/>
      <c r="H33" s="116"/>
      <c r="I33" s="116"/>
      <c r="J33" s="116"/>
      <c r="K33" s="116"/>
      <c r="L33" s="11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" customHeight="1">
      <c r="A34" s="31"/>
      <c r="B34" s="36"/>
      <c r="C34" s="31"/>
      <c r="D34" s="31"/>
      <c r="E34" s="31"/>
      <c r="F34" s="119" t="s">
        <v>40</v>
      </c>
      <c r="G34" s="31"/>
      <c r="H34" s="31"/>
      <c r="I34" s="119" t="s">
        <v>39</v>
      </c>
      <c r="J34" s="119" t="s">
        <v>41</v>
      </c>
      <c r="K34" s="31"/>
      <c r="L34" s="11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" hidden="1" customHeight="1">
      <c r="A35" s="31"/>
      <c r="B35" s="36"/>
      <c r="C35" s="31"/>
      <c r="D35" s="120" t="s">
        <v>42</v>
      </c>
      <c r="E35" s="110" t="s">
        <v>43</v>
      </c>
      <c r="F35" s="121">
        <f>ROUND((SUM(BE89:BE140)),  2)</f>
        <v>0</v>
      </c>
      <c r="G35" s="31"/>
      <c r="H35" s="31"/>
      <c r="I35" s="122">
        <v>0.21</v>
      </c>
      <c r="J35" s="121">
        <f>ROUND(((SUM(BE89:BE140))*I35),  2)</f>
        <v>0</v>
      </c>
      <c r="K35" s="31"/>
      <c r="L35" s="11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" hidden="1" customHeight="1">
      <c r="A36" s="31"/>
      <c r="B36" s="36"/>
      <c r="C36" s="31"/>
      <c r="D36" s="31"/>
      <c r="E36" s="110" t="s">
        <v>44</v>
      </c>
      <c r="F36" s="121">
        <f>ROUND((SUM(BF89:BF140)),  2)</f>
        <v>0</v>
      </c>
      <c r="G36" s="31"/>
      <c r="H36" s="31"/>
      <c r="I36" s="122">
        <v>0.15</v>
      </c>
      <c r="J36" s="121">
        <f>ROUND(((SUM(BF89:BF140))*I36),  2)</f>
        <v>0</v>
      </c>
      <c r="K36" s="31"/>
      <c r="L36" s="11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" customHeight="1">
      <c r="A37" s="31"/>
      <c r="B37" s="36"/>
      <c r="C37" s="31"/>
      <c r="D37" s="110" t="s">
        <v>42</v>
      </c>
      <c r="E37" s="110" t="s">
        <v>45</v>
      </c>
      <c r="F37" s="121">
        <f>ROUND((SUM(BG89:BG140)),  2)</f>
        <v>65298.89</v>
      </c>
      <c r="G37" s="31"/>
      <c r="H37" s="31"/>
      <c r="I37" s="122">
        <v>0.21</v>
      </c>
      <c r="J37" s="121">
        <f>0</f>
        <v>0</v>
      </c>
      <c r="K37" s="31"/>
      <c r="L37" s="11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" customHeight="1">
      <c r="A38" s="31"/>
      <c r="B38" s="36"/>
      <c r="C38" s="31"/>
      <c r="D38" s="31"/>
      <c r="E38" s="110" t="s">
        <v>46</v>
      </c>
      <c r="F38" s="121">
        <f>ROUND((SUM(BH89:BH140)),  2)</f>
        <v>0</v>
      </c>
      <c r="G38" s="31"/>
      <c r="H38" s="31"/>
      <c r="I38" s="122">
        <v>0.15</v>
      </c>
      <c r="J38" s="121">
        <f>0</f>
        <v>0</v>
      </c>
      <c r="K38" s="31"/>
      <c r="L38" s="11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" hidden="1" customHeight="1">
      <c r="A39" s="31"/>
      <c r="B39" s="36"/>
      <c r="C39" s="31"/>
      <c r="D39" s="31"/>
      <c r="E39" s="110" t="s">
        <v>47</v>
      </c>
      <c r="F39" s="121">
        <f>ROUND((SUM(BI89:BI140)),  2)</f>
        <v>0</v>
      </c>
      <c r="G39" s="31"/>
      <c r="H39" s="31"/>
      <c r="I39" s="122">
        <v>0</v>
      </c>
      <c r="J39" s="121">
        <f>0</f>
        <v>0</v>
      </c>
      <c r="K39" s="31"/>
      <c r="L39" s="11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11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6"/>
      <c r="C41" s="123"/>
      <c r="D41" s="124" t="s">
        <v>48</v>
      </c>
      <c r="E41" s="125"/>
      <c r="F41" s="125"/>
      <c r="G41" s="126" t="s">
        <v>49</v>
      </c>
      <c r="H41" s="127" t="s">
        <v>50</v>
      </c>
      <c r="I41" s="125"/>
      <c r="J41" s="128">
        <f>SUM(J32:J39)</f>
        <v>65298.89</v>
      </c>
      <c r="K41" s="129"/>
      <c r="L41" s="11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" customHeight="1">
      <c r="A42" s="31"/>
      <c r="B42" s="130"/>
      <c r="C42" s="131"/>
      <c r="D42" s="131"/>
      <c r="E42" s="131"/>
      <c r="F42" s="131"/>
      <c r="G42" s="131"/>
      <c r="H42" s="131"/>
      <c r="I42" s="131"/>
      <c r="J42" s="131"/>
      <c r="K42" s="131"/>
      <c r="L42" s="11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6" spans="1:31" s="2" customFormat="1" ht="6.9" customHeight="1">
      <c r="A46" s="31"/>
      <c r="B46" s="132"/>
      <c r="C46" s="133"/>
      <c r="D46" s="133"/>
      <c r="E46" s="133"/>
      <c r="F46" s="133"/>
      <c r="G46" s="133"/>
      <c r="H46" s="133"/>
      <c r="I46" s="133"/>
      <c r="J46" s="133"/>
      <c r="K46" s="133"/>
      <c r="L46" s="111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</row>
    <row r="47" spans="1:31" s="2" customFormat="1" ht="24.9" customHeight="1">
      <c r="A47" s="31"/>
      <c r="B47" s="32"/>
      <c r="C47" s="23" t="s">
        <v>113</v>
      </c>
      <c r="D47" s="33"/>
      <c r="E47" s="33"/>
      <c r="F47" s="33"/>
      <c r="G47" s="33"/>
      <c r="H47" s="33"/>
      <c r="I47" s="33"/>
      <c r="J47" s="33"/>
      <c r="K47" s="33"/>
      <c r="L47" s="11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</row>
    <row r="48" spans="1:31" s="2" customFormat="1" ht="6.9" customHeight="1">
      <c r="A48" s="31"/>
      <c r="B48" s="32"/>
      <c r="C48" s="33"/>
      <c r="D48" s="33"/>
      <c r="E48" s="33"/>
      <c r="F48" s="33"/>
      <c r="G48" s="33"/>
      <c r="H48" s="33"/>
      <c r="I48" s="33"/>
      <c r="J48" s="33"/>
      <c r="K48" s="33"/>
      <c r="L48" s="111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</row>
    <row r="49" spans="1:47" s="2" customFormat="1" ht="12" customHeight="1">
      <c r="A49" s="31"/>
      <c r="B49" s="32"/>
      <c r="C49" s="28" t="s">
        <v>14</v>
      </c>
      <c r="D49" s="33"/>
      <c r="E49" s="33"/>
      <c r="F49" s="33"/>
      <c r="G49" s="33"/>
      <c r="H49" s="33"/>
      <c r="I49" s="33"/>
      <c r="J49" s="33"/>
      <c r="K49" s="33"/>
      <c r="L49" s="11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</row>
    <row r="50" spans="1:47" s="2" customFormat="1" ht="16.5" customHeight="1">
      <c r="A50" s="31"/>
      <c r="B50" s="32"/>
      <c r="C50" s="33"/>
      <c r="D50" s="33"/>
      <c r="E50" s="280" t="str">
        <f>E7</f>
        <v>Výsadba větrolamu a výstavba mělkého průlehu na KN 1613 v k. ú. Svinčany</v>
      </c>
      <c r="F50" s="281"/>
      <c r="G50" s="281"/>
      <c r="H50" s="281"/>
      <c r="I50" s="33"/>
      <c r="J50" s="33"/>
      <c r="K50" s="33"/>
      <c r="L50" s="11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</row>
    <row r="51" spans="1:47" s="1" customFormat="1" ht="12" customHeight="1">
      <c r="B51" s="21"/>
      <c r="C51" s="28" t="s">
        <v>110</v>
      </c>
      <c r="D51" s="22"/>
      <c r="E51" s="22"/>
      <c r="F51" s="22"/>
      <c r="G51" s="22"/>
      <c r="H51" s="22"/>
      <c r="I51" s="22"/>
      <c r="J51" s="22"/>
      <c r="K51" s="22"/>
      <c r="L51" s="20"/>
    </row>
    <row r="52" spans="1:47" s="2" customFormat="1" ht="16.5" customHeight="1">
      <c r="A52" s="31"/>
      <c r="B52" s="32"/>
      <c r="C52" s="33"/>
      <c r="D52" s="33"/>
      <c r="E52" s="280" t="s">
        <v>842</v>
      </c>
      <c r="F52" s="282"/>
      <c r="G52" s="282"/>
      <c r="H52" s="282"/>
      <c r="I52" s="33"/>
      <c r="J52" s="33"/>
      <c r="K52" s="33"/>
      <c r="L52" s="11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</row>
    <row r="53" spans="1:47" s="2" customFormat="1" ht="12" customHeight="1">
      <c r="A53" s="31"/>
      <c r="B53" s="32"/>
      <c r="C53" s="28" t="s">
        <v>843</v>
      </c>
      <c r="D53" s="33"/>
      <c r="E53" s="33"/>
      <c r="F53" s="33"/>
      <c r="G53" s="33"/>
      <c r="H53" s="33"/>
      <c r="I53" s="33"/>
      <c r="J53" s="33"/>
      <c r="K53" s="33"/>
      <c r="L53" s="111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</row>
    <row r="54" spans="1:47" s="2" customFormat="1" ht="16.5" customHeight="1">
      <c r="A54" s="31"/>
      <c r="B54" s="32"/>
      <c r="C54" s="33"/>
      <c r="D54" s="33"/>
      <c r="E54" s="271" t="str">
        <f>E11</f>
        <v>3.4 - SO 03.4 Následná péče 2. rok</v>
      </c>
      <c r="F54" s="282"/>
      <c r="G54" s="282"/>
      <c r="H54" s="282"/>
      <c r="I54" s="33"/>
      <c r="J54" s="33"/>
      <c r="K54" s="33"/>
      <c r="L54" s="111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</row>
    <row r="55" spans="1:47" s="2" customFormat="1" ht="6.9" customHeight="1">
      <c r="A55" s="31"/>
      <c r="B55" s="32"/>
      <c r="C55" s="33"/>
      <c r="D55" s="33"/>
      <c r="E55" s="33"/>
      <c r="F55" s="33"/>
      <c r="G55" s="33"/>
      <c r="H55" s="33"/>
      <c r="I55" s="33"/>
      <c r="J55" s="33"/>
      <c r="K55" s="33"/>
      <c r="L55" s="111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</row>
    <row r="56" spans="1:47" s="2" customFormat="1" ht="12" customHeight="1">
      <c r="A56" s="31"/>
      <c r="B56" s="32"/>
      <c r="C56" s="28" t="s">
        <v>20</v>
      </c>
      <c r="D56" s="33"/>
      <c r="E56" s="33"/>
      <c r="F56" s="26" t="str">
        <f>F14</f>
        <v>Svinčany</v>
      </c>
      <c r="G56" s="33"/>
      <c r="H56" s="33"/>
      <c r="I56" s="28" t="s">
        <v>22</v>
      </c>
      <c r="J56" s="57" t="str">
        <f>IF(J14="","",J14)</f>
        <v>8. 8. 2019</v>
      </c>
      <c r="K56" s="33"/>
      <c r="L56" s="111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</row>
    <row r="57" spans="1:47" s="2" customFormat="1" ht="6.9" customHeight="1">
      <c r="A57" s="31"/>
      <c r="B57" s="32"/>
      <c r="C57" s="33"/>
      <c r="D57" s="33"/>
      <c r="E57" s="33"/>
      <c r="F57" s="33"/>
      <c r="G57" s="33"/>
      <c r="H57" s="33"/>
      <c r="I57" s="33"/>
      <c r="J57" s="33"/>
      <c r="K57" s="33"/>
      <c r="L57" s="111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</row>
    <row r="58" spans="1:47" s="2" customFormat="1" ht="43.05" customHeight="1">
      <c r="A58" s="31"/>
      <c r="B58" s="32"/>
      <c r="C58" s="28" t="s">
        <v>24</v>
      </c>
      <c r="D58" s="33"/>
      <c r="E58" s="33"/>
      <c r="F58" s="26" t="str">
        <f>E17</f>
        <v>Obec Svinčany</v>
      </c>
      <c r="G58" s="33"/>
      <c r="H58" s="33"/>
      <c r="I58" s="28" t="s">
        <v>31</v>
      </c>
      <c r="J58" s="29" t="str">
        <f>E23</f>
        <v>Povodí Labe, státní podnik, OIČ, Hradec Králové</v>
      </c>
      <c r="K58" s="33"/>
      <c r="L58" s="111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</row>
    <row r="59" spans="1:47" s="2" customFormat="1" ht="15.15" customHeight="1">
      <c r="A59" s="31"/>
      <c r="B59" s="32"/>
      <c r="C59" s="28" t="s">
        <v>29</v>
      </c>
      <c r="D59" s="33"/>
      <c r="E59" s="33"/>
      <c r="F59" s="26" t="str">
        <f>IF(E20="","",E20)</f>
        <v>dle výběrového řízení</v>
      </c>
      <c r="G59" s="33"/>
      <c r="H59" s="33"/>
      <c r="I59" s="28" t="s">
        <v>34</v>
      </c>
      <c r="J59" s="29" t="str">
        <f>E26</f>
        <v>Ing. Eva Morkesová</v>
      </c>
      <c r="K59" s="33"/>
      <c r="L59" s="111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</row>
    <row r="60" spans="1:47" s="2" customFormat="1" ht="10.35" customHeight="1">
      <c r="A60" s="31"/>
      <c r="B60" s="32"/>
      <c r="C60" s="33"/>
      <c r="D60" s="33"/>
      <c r="E60" s="33"/>
      <c r="F60" s="33"/>
      <c r="G60" s="33"/>
      <c r="H60" s="33"/>
      <c r="I60" s="33"/>
      <c r="J60" s="33"/>
      <c r="K60" s="33"/>
      <c r="L60" s="111"/>
      <c r="S60" s="31"/>
      <c r="T60" s="31"/>
      <c r="U60" s="31"/>
      <c r="V60" s="31"/>
      <c r="W60" s="31"/>
      <c r="X60" s="31"/>
      <c r="Y60" s="31"/>
      <c r="Z60" s="31"/>
      <c r="AA60" s="31"/>
      <c r="AB60" s="31"/>
      <c r="AC60" s="31"/>
      <c r="AD60" s="31"/>
      <c r="AE60" s="31"/>
    </row>
    <row r="61" spans="1:47" s="2" customFormat="1" ht="29.25" customHeight="1">
      <c r="A61" s="31"/>
      <c r="B61" s="32"/>
      <c r="C61" s="134" t="s">
        <v>114</v>
      </c>
      <c r="D61" s="135"/>
      <c r="E61" s="135"/>
      <c r="F61" s="135"/>
      <c r="G61" s="135"/>
      <c r="H61" s="135"/>
      <c r="I61" s="135"/>
      <c r="J61" s="136" t="s">
        <v>115</v>
      </c>
      <c r="K61" s="135"/>
      <c r="L61" s="11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47" s="2" customFormat="1" ht="10.35" customHeight="1">
      <c r="A62" s="31"/>
      <c r="B62" s="32"/>
      <c r="C62" s="33"/>
      <c r="D62" s="33"/>
      <c r="E62" s="33"/>
      <c r="F62" s="33"/>
      <c r="G62" s="33"/>
      <c r="H62" s="33"/>
      <c r="I62" s="33"/>
      <c r="J62" s="33"/>
      <c r="K62" s="33"/>
      <c r="L62" s="111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</row>
    <row r="63" spans="1:47" s="2" customFormat="1" ht="22.8" customHeight="1">
      <c r="A63" s="31"/>
      <c r="B63" s="32"/>
      <c r="C63" s="137" t="s">
        <v>70</v>
      </c>
      <c r="D63" s="33"/>
      <c r="E63" s="33"/>
      <c r="F63" s="33"/>
      <c r="G63" s="33"/>
      <c r="H63" s="33"/>
      <c r="I63" s="33"/>
      <c r="J63" s="75">
        <f>J89</f>
        <v>65298.89</v>
      </c>
      <c r="K63" s="33"/>
      <c r="L63" s="111"/>
      <c r="S63" s="31"/>
      <c r="T63" s="31"/>
      <c r="U63" s="31"/>
      <c r="V63" s="31"/>
      <c r="W63" s="31"/>
      <c r="X63" s="31"/>
      <c r="Y63" s="31"/>
      <c r="Z63" s="31"/>
      <c r="AA63" s="31"/>
      <c r="AB63" s="31"/>
      <c r="AC63" s="31"/>
      <c r="AD63" s="31"/>
      <c r="AE63" s="31"/>
      <c r="AU63" s="17" t="s">
        <v>116</v>
      </c>
    </row>
    <row r="64" spans="1:47" s="9" customFormat="1" ht="24.9" customHeight="1">
      <c r="B64" s="138"/>
      <c r="C64" s="139"/>
      <c r="D64" s="140" t="s">
        <v>117</v>
      </c>
      <c r="E64" s="141"/>
      <c r="F64" s="141"/>
      <c r="G64" s="141"/>
      <c r="H64" s="141"/>
      <c r="I64" s="141"/>
      <c r="J64" s="142">
        <f>J90</f>
        <v>65298.89</v>
      </c>
      <c r="K64" s="139"/>
      <c r="L64" s="143"/>
    </row>
    <row r="65" spans="1:31" s="10" customFormat="1" ht="19.95" customHeight="1">
      <c r="B65" s="144"/>
      <c r="C65" s="95"/>
      <c r="D65" s="145" t="s">
        <v>118</v>
      </c>
      <c r="E65" s="146"/>
      <c r="F65" s="146"/>
      <c r="G65" s="146"/>
      <c r="H65" s="146"/>
      <c r="I65" s="146"/>
      <c r="J65" s="147">
        <f>J91</f>
        <v>54936.25</v>
      </c>
      <c r="K65" s="95"/>
      <c r="L65" s="148"/>
    </row>
    <row r="66" spans="1:31" s="10" customFormat="1" ht="19.95" customHeight="1">
      <c r="B66" s="144"/>
      <c r="C66" s="95"/>
      <c r="D66" s="145" t="s">
        <v>121</v>
      </c>
      <c r="E66" s="146"/>
      <c r="F66" s="146"/>
      <c r="G66" s="146"/>
      <c r="H66" s="146"/>
      <c r="I66" s="146"/>
      <c r="J66" s="147">
        <f>J133</f>
        <v>10000</v>
      </c>
      <c r="K66" s="95"/>
      <c r="L66" s="148"/>
    </row>
    <row r="67" spans="1:31" s="10" customFormat="1" ht="19.95" customHeight="1">
      <c r="B67" s="144"/>
      <c r="C67" s="95"/>
      <c r="D67" s="145" t="s">
        <v>865</v>
      </c>
      <c r="E67" s="146"/>
      <c r="F67" s="146"/>
      <c r="G67" s="146"/>
      <c r="H67" s="146"/>
      <c r="I67" s="146"/>
      <c r="J67" s="147">
        <f>J138</f>
        <v>362.64</v>
      </c>
      <c r="K67" s="95"/>
      <c r="L67" s="148"/>
    </row>
    <row r="68" spans="1:31" s="2" customFormat="1" ht="21.75" customHeight="1">
      <c r="A68" s="31"/>
      <c r="B68" s="32"/>
      <c r="C68" s="33"/>
      <c r="D68" s="33"/>
      <c r="E68" s="33"/>
      <c r="F68" s="33"/>
      <c r="G68" s="33"/>
      <c r="H68" s="33"/>
      <c r="I68" s="33"/>
      <c r="J68" s="33"/>
      <c r="K68" s="33"/>
      <c r="L68" s="111"/>
      <c r="S68" s="31"/>
      <c r="T68" s="31"/>
      <c r="U68" s="31"/>
      <c r="V68" s="31"/>
      <c r="W68" s="31"/>
      <c r="X68" s="31"/>
      <c r="Y68" s="31"/>
      <c r="Z68" s="31"/>
      <c r="AA68" s="31"/>
      <c r="AB68" s="31"/>
      <c r="AC68" s="31"/>
      <c r="AD68" s="31"/>
      <c r="AE68" s="31"/>
    </row>
    <row r="69" spans="1:31" s="2" customFormat="1" ht="6.9" customHeight="1">
      <c r="A69" s="31"/>
      <c r="B69" s="45"/>
      <c r="C69" s="46"/>
      <c r="D69" s="46"/>
      <c r="E69" s="46"/>
      <c r="F69" s="46"/>
      <c r="G69" s="46"/>
      <c r="H69" s="46"/>
      <c r="I69" s="46"/>
      <c r="J69" s="46"/>
      <c r="K69" s="46"/>
      <c r="L69" s="111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</row>
    <row r="73" spans="1:31" s="2" customFormat="1" ht="6.9" customHeight="1">
      <c r="A73" s="31"/>
      <c r="B73" s="47"/>
      <c r="C73" s="48"/>
      <c r="D73" s="48"/>
      <c r="E73" s="48"/>
      <c r="F73" s="48"/>
      <c r="G73" s="48"/>
      <c r="H73" s="48"/>
      <c r="I73" s="48"/>
      <c r="J73" s="48"/>
      <c r="K73" s="48"/>
      <c r="L73" s="111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</row>
    <row r="74" spans="1:31" s="2" customFormat="1" ht="24.9" customHeight="1">
      <c r="A74" s="31"/>
      <c r="B74" s="32"/>
      <c r="C74" s="23" t="s">
        <v>127</v>
      </c>
      <c r="D74" s="33"/>
      <c r="E74" s="33"/>
      <c r="F74" s="33"/>
      <c r="G74" s="33"/>
      <c r="H74" s="33"/>
      <c r="I74" s="33"/>
      <c r="J74" s="33"/>
      <c r="K74" s="33"/>
      <c r="L74" s="111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</row>
    <row r="75" spans="1:31" s="2" customFormat="1" ht="6.9" customHeight="1">
      <c r="A75" s="31"/>
      <c r="B75" s="32"/>
      <c r="C75" s="33"/>
      <c r="D75" s="33"/>
      <c r="E75" s="33"/>
      <c r="F75" s="33"/>
      <c r="G75" s="33"/>
      <c r="H75" s="33"/>
      <c r="I75" s="33"/>
      <c r="J75" s="33"/>
      <c r="K75" s="33"/>
      <c r="L75" s="111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</row>
    <row r="76" spans="1:31" s="2" customFormat="1" ht="12" customHeight="1">
      <c r="A76" s="31"/>
      <c r="B76" s="32"/>
      <c r="C76" s="28" t="s">
        <v>14</v>
      </c>
      <c r="D76" s="33"/>
      <c r="E76" s="33"/>
      <c r="F76" s="33"/>
      <c r="G76" s="33"/>
      <c r="H76" s="33"/>
      <c r="I76" s="33"/>
      <c r="J76" s="33"/>
      <c r="K76" s="33"/>
      <c r="L76" s="11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6.5" customHeight="1">
      <c r="A77" s="31"/>
      <c r="B77" s="32"/>
      <c r="C77" s="33"/>
      <c r="D77" s="33"/>
      <c r="E77" s="280" t="str">
        <f>E7</f>
        <v>Výsadba větrolamu a výstavba mělkého průlehu na KN 1613 v k. ú. Svinčany</v>
      </c>
      <c r="F77" s="281"/>
      <c r="G77" s="281"/>
      <c r="H77" s="281"/>
      <c r="I77" s="33"/>
      <c r="J77" s="33"/>
      <c r="K77" s="33"/>
      <c r="L77" s="11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31" s="1" customFormat="1" ht="12" customHeight="1">
      <c r="B78" s="21"/>
      <c r="C78" s="28" t="s">
        <v>110</v>
      </c>
      <c r="D78" s="22"/>
      <c r="E78" s="22"/>
      <c r="F78" s="22"/>
      <c r="G78" s="22"/>
      <c r="H78" s="22"/>
      <c r="I78" s="22"/>
      <c r="J78" s="22"/>
      <c r="K78" s="22"/>
      <c r="L78" s="20"/>
    </row>
    <row r="79" spans="1:31" s="2" customFormat="1" ht="16.5" customHeight="1">
      <c r="A79" s="31"/>
      <c r="B79" s="32"/>
      <c r="C79" s="33"/>
      <c r="D79" s="33"/>
      <c r="E79" s="280" t="s">
        <v>842</v>
      </c>
      <c r="F79" s="282"/>
      <c r="G79" s="282"/>
      <c r="H79" s="282"/>
      <c r="I79" s="33"/>
      <c r="J79" s="33"/>
      <c r="K79" s="33"/>
      <c r="L79" s="111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</row>
    <row r="80" spans="1:31" s="2" customFormat="1" ht="12" customHeight="1">
      <c r="A80" s="31"/>
      <c r="B80" s="32"/>
      <c r="C80" s="28" t="s">
        <v>843</v>
      </c>
      <c r="D80" s="33"/>
      <c r="E80" s="33"/>
      <c r="F80" s="33"/>
      <c r="G80" s="33"/>
      <c r="H80" s="33"/>
      <c r="I80" s="33"/>
      <c r="J80" s="33"/>
      <c r="K80" s="33"/>
      <c r="L80" s="111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</row>
    <row r="81" spans="1:65" s="2" customFormat="1" ht="16.5" customHeight="1">
      <c r="A81" s="31"/>
      <c r="B81" s="32"/>
      <c r="C81" s="33"/>
      <c r="D81" s="33"/>
      <c r="E81" s="271" t="str">
        <f>E11</f>
        <v>3.4 - SO 03.4 Následná péče 2. rok</v>
      </c>
      <c r="F81" s="282"/>
      <c r="G81" s="282"/>
      <c r="H81" s="282"/>
      <c r="I81" s="33"/>
      <c r="J81" s="33"/>
      <c r="K81" s="33"/>
      <c r="L81" s="11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65" s="2" customFormat="1" ht="6.9" customHeight="1">
      <c r="A82" s="31"/>
      <c r="B82" s="32"/>
      <c r="C82" s="33"/>
      <c r="D82" s="33"/>
      <c r="E82" s="33"/>
      <c r="F82" s="33"/>
      <c r="G82" s="33"/>
      <c r="H82" s="33"/>
      <c r="I82" s="33"/>
      <c r="J82" s="33"/>
      <c r="K82" s="33"/>
      <c r="L82" s="11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65" s="2" customFormat="1" ht="12" customHeight="1">
      <c r="A83" s="31"/>
      <c r="B83" s="32"/>
      <c r="C83" s="28" t="s">
        <v>20</v>
      </c>
      <c r="D83" s="33"/>
      <c r="E83" s="33"/>
      <c r="F83" s="26" t="str">
        <f>F14</f>
        <v>Svinčany</v>
      </c>
      <c r="G83" s="33"/>
      <c r="H83" s="33"/>
      <c r="I83" s="28" t="s">
        <v>22</v>
      </c>
      <c r="J83" s="57" t="str">
        <f>IF(J14="","",J14)</f>
        <v>8. 8. 2019</v>
      </c>
      <c r="K83" s="33"/>
      <c r="L83" s="11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65" s="2" customFormat="1" ht="6.9" customHeight="1">
      <c r="A84" s="31"/>
      <c r="B84" s="32"/>
      <c r="C84" s="33"/>
      <c r="D84" s="33"/>
      <c r="E84" s="33"/>
      <c r="F84" s="33"/>
      <c r="G84" s="33"/>
      <c r="H84" s="33"/>
      <c r="I84" s="33"/>
      <c r="J84" s="33"/>
      <c r="K84" s="33"/>
      <c r="L84" s="11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65" s="2" customFormat="1" ht="43.05" customHeight="1">
      <c r="A85" s="31"/>
      <c r="B85" s="32"/>
      <c r="C85" s="28" t="s">
        <v>24</v>
      </c>
      <c r="D85" s="33"/>
      <c r="E85" s="33"/>
      <c r="F85" s="26" t="str">
        <f>E17</f>
        <v>Obec Svinčany</v>
      </c>
      <c r="G85" s="33"/>
      <c r="H85" s="33"/>
      <c r="I85" s="28" t="s">
        <v>31</v>
      </c>
      <c r="J85" s="29" t="str">
        <f>E23</f>
        <v>Povodí Labe, státní podnik, OIČ, Hradec Králové</v>
      </c>
      <c r="K85" s="33"/>
      <c r="L85" s="11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65" s="2" customFormat="1" ht="15.15" customHeight="1">
      <c r="A86" s="31"/>
      <c r="B86" s="32"/>
      <c r="C86" s="28" t="s">
        <v>29</v>
      </c>
      <c r="D86" s="33"/>
      <c r="E86" s="33"/>
      <c r="F86" s="26" t="str">
        <f>IF(E20="","",E20)</f>
        <v>dle výběrového řízení</v>
      </c>
      <c r="G86" s="33"/>
      <c r="H86" s="33"/>
      <c r="I86" s="28" t="s">
        <v>34</v>
      </c>
      <c r="J86" s="29" t="str">
        <f>E26</f>
        <v>Ing. Eva Morkesová</v>
      </c>
      <c r="K86" s="33"/>
      <c r="L86" s="11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65" s="2" customFormat="1" ht="10.35" customHeight="1">
      <c r="A87" s="31"/>
      <c r="B87" s="32"/>
      <c r="C87" s="33"/>
      <c r="D87" s="33"/>
      <c r="E87" s="33"/>
      <c r="F87" s="33"/>
      <c r="G87" s="33"/>
      <c r="H87" s="33"/>
      <c r="I87" s="33"/>
      <c r="J87" s="33"/>
      <c r="K87" s="33"/>
      <c r="L87" s="11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65" s="11" customFormat="1" ht="29.25" customHeight="1">
      <c r="A88" s="149"/>
      <c r="B88" s="150"/>
      <c r="C88" s="151" t="s">
        <v>128</v>
      </c>
      <c r="D88" s="152" t="s">
        <v>57</v>
      </c>
      <c r="E88" s="152" t="s">
        <v>53</v>
      </c>
      <c r="F88" s="152" t="s">
        <v>54</v>
      </c>
      <c r="G88" s="152" t="s">
        <v>129</v>
      </c>
      <c r="H88" s="152" t="s">
        <v>130</v>
      </c>
      <c r="I88" s="152" t="s">
        <v>131</v>
      </c>
      <c r="J88" s="152" t="s">
        <v>115</v>
      </c>
      <c r="K88" s="153" t="s">
        <v>132</v>
      </c>
      <c r="L88" s="154"/>
      <c r="M88" s="66" t="s">
        <v>26</v>
      </c>
      <c r="N88" s="67" t="s">
        <v>42</v>
      </c>
      <c r="O88" s="67" t="s">
        <v>133</v>
      </c>
      <c r="P88" s="67" t="s">
        <v>134</v>
      </c>
      <c r="Q88" s="67" t="s">
        <v>135</v>
      </c>
      <c r="R88" s="67" t="s">
        <v>136</v>
      </c>
      <c r="S88" s="67" t="s">
        <v>137</v>
      </c>
      <c r="T88" s="68" t="s">
        <v>138</v>
      </c>
      <c r="U88" s="149"/>
      <c r="V88" s="149"/>
      <c r="W88" s="149"/>
      <c r="X88" s="149"/>
      <c r="Y88" s="149"/>
      <c r="Z88" s="149"/>
      <c r="AA88" s="149"/>
      <c r="AB88" s="149"/>
      <c r="AC88" s="149"/>
      <c r="AD88" s="149"/>
      <c r="AE88" s="149"/>
    </row>
    <row r="89" spans="1:65" s="2" customFormat="1" ht="22.8" customHeight="1">
      <c r="A89" s="31"/>
      <c r="B89" s="32"/>
      <c r="C89" s="73" t="s">
        <v>139</v>
      </c>
      <c r="D89" s="33"/>
      <c r="E89" s="33"/>
      <c r="F89" s="33"/>
      <c r="G89" s="33"/>
      <c r="H89" s="33"/>
      <c r="I89" s="33"/>
      <c r="J89" s="155">
        <f>BK89</f>
        <v>65298.89</v>
      </c>
      <c r="K89" s="33"/>
      <c r="L89" s="36"/>
      <c r="M89" s="69"/>
      <c r="N89" s="156"/>
      <c r="O89" s="70"/>
      <c r="P89" s="157">
        <f>P90</f>
        <v>89.611221</v>
      </c>
      <c r="Q89" s="70"/>
      <c r="R89" s="157">
        <f>R90</f>
        <v>0.40679999999999999</v>
      </c>
      <c r="S89" s="70"/>
      <c r="T89" s="158">
        <f>T90</f>
        <v>0</v>
      </c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T89" s="17" t="s">
        <v>71</v>
      </c>
      <c r="AU89" s="17" t="s">
        <v>116</v>
      </c>
      <c r="BK89" s="159">
        <f>BK90</f>
        <v>65298.89</v>
      </c>
    </row>
    <row r="90" spans="1:65" s="12" customFormat="1" ht="25.95" customHeight="1">
      <c r="B90" s="160"/>
      <c r="C90" s="161"/>
      <c r="D90" s="162" t="s">
        <v>71</v>
      </c>
      <c r="E90" s="163" t="s">
        <v>140</v>
      </c>
      <c r="F90" s="163" t="s">
        <v>141</v>
      </c>
      <c r="G90" s="161"/>
      <c r="H90" s="161"/>
      <c r="I90" s="161"/>
      <c r="J90" s="164">
        <f>BK90</f>
        <v>65298.89</v>
      </c>
      <c r="K90" s="161"/>
      <c r="L90" s="165"/>
      <c r="M90" s="166"/>
      <c r="N90" s="167"/>
      <c r="O90" s="167"/>
      <c r="P90" s="168">
        <f>P91+P133+P138</f>
        <v>89.611221</v>
      </c>
      <c r="Q90" s="167"/>
      <c r="R90" s="168">
        <f>R91+R133+R138</f>
        <v>0.40679999999999999</v>
      </c>
      <c r="S90" s="167"/>
      <c r="T90" s="169">
        <f>T91+T133+T138</f>
        <v>0</v>
      </c>
      <c r="AR90" s="170" t="s">
        <v>80</v>
      </c>
      <c r="AT90" s="171" t="s">
        <v>71</v>
      </c>
      <c r="AU90" s="171" t="s">
        <v>72</v>
      </c>
      <c r="AY90" s="170" t="s">
        <v>142</v>
      </c>
      <c r="BK90" s="172">
        <f>BK91+BK133+BK138</f>
        <v>65298.89</v>
      </c>
    </row>
    <row r="91" spans="1:65" s="12" customFormat="1" ht="22.8" customHeight="1">
      <c r="B91" s="160"/>
      <c r="C91" s="161"/>
      <c r="D91" s="162" t="s">
        <v>71</v>
      </c>
      <c r="E91" s="173" t="s">
        <v>80</v>
      </c>
      <c r="F91" s="173" t="s">
        <v>143</v>
      </c>
      <c r="G91" s="161"/>
      <c r="H91" s="161"/>
      <c r="I91" s="161"/>
      <c r="J91" s="174">
        <f>BK91</f>
        <v>54936.25</v>
      </c>
      <c r="K91" s="161"/>
      <c r="L91" s="165"/>
      <c r="M91" s="166"/>
      <c r="N91" s="167"/>
      <c r="O91" s="167"/>
      <c r="P91" s="168">
        <f>SUM(P92:P132)</f>
        <v>88.796000000000006</v>
      </c>
      <c r="Q91" s="167"/>
      <c r="R91" s="168">
        <f>SUM(R92:R132)</f>
        <v>0.40679999999999999</v>
      </c>
      <c r="S91" s="167"/>
      <c r="T91" s="169">
        <f>SUM(T92:T132)</f>
        <v>0</v>
      </c>
      <c r="AR91" s="170" t="s">
        <v>80</v>
      </c>
      <c r="AT91" s="171" t="s">
        <v>71</v>
      </c>
      <c r="AU91" s="171" t="s">
        <v>80</v>
      </c>
      <c r="AY91" s="170" t="s">
        <v>142</v>
      </c>
      <c r="BK91" s="172">
        <f>SUM(BK92:BK132)</f>
        <v>54936.25</v>
      </c>
    </row>
    <row r="92" spans="1:65" s="2" customFormat="1" ht="16.5" customHeight="1">
      <c r="A92" s="31"/>
      <c r="B92" s="32"/>
      <c r="C92" s="175" t="s">
        <v>80</v>
      </c>
      <c r="D92" s="175" t="s">
        <v>144</v>
      </c>
      <c r="E92" s="176" t="s">
        <v>1028</v>
      </c>
      <c r="F92" s="177" t="s">
        <v>1029</v>
      </c>
      <c r="G92" s="178" t="s">
        <v>235</v>
      </c>
      <c r="H92" s="179">
        <v>10000</v>
      </c>
      <c r="I92" s="180">
        <v>2.41</v>
      </c>
      <c r="J92" s="180">
        <f>ROUND(I92*H92,2)</f>
        <v>24100</v>
      </c>
      <c r="K92" s="177" t="s">
        <v>148</v>
      </c>
      <c r="L92" s="36"/>
      <c r="M92" s="181" t="s">
        <v>26</v>
      </c>
      <c r="N92" s="182" t="s">
        <v>45</v>
      </c>
      <c r="O92" s="183">
        <v>5.0000000000000001E-3</v>
      </c>
      <c r="P92" s="183">
        <f>O92*H92</f>
        <v>50</v>
      </c>
      <c r="Q92" s="183">
        <v>0</v>
      </c>
      <c r="R92" s="183">
        <f>Q92*H92</f>
        <v>0</v>
      </c>
      <c r="S92" s="183">
        <v>0</v>
      </c>
      <c r="T92" s="184">
        <f>S92*H92</f>
        <v>0</v>
      </c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  <c r="AR92" s="185" t="s">
        <v>149</v>
      </c>
      <c r="AT92" s="185" t="s">
        <v>144</v>
      </c>
      <c r="AU92" s="185" t="s">
        <v>82</v>
      </c>
      <c r="AY92" s="17" t="s">
        <v>142</v>
      </c>
      <c r="BE92" s="186">
        <f>IF(N92="základní",J92,0)</f>
        <v>0</v>
      </c>
      <c r="BF92" s="186">
        <f>IF(N92="snížená",J92,0)</f>
        <v>0</v>
      </c>
      <c r="BG92" s="186">
        <f>IF(N92="zákl. přenesená",J92,0)</f>
        <v>24100</v>
      </c>
      <c r="BH92" s="186">
        <f>IF(N92="sníž. přenesená",J92,0)</f>
        <v>0</v>
      </c>
      <c r="BI92" s="186">
        <f>IF(N92="nulová",J92,0)</f>
        <v>0</v>
      </c>
      <c r="BJ92" s="17" t="s">
        <v>149</v>
      </c>
      <c r="BK92" s="186">
        <f>ROUND(I92*H92,2)</f>
        <v>24100</v>
      </c>
      <c r="BL92" s="17" t="s">
        <v>149</v>
      </c>
      <c r="BM92" s="185" t="s">
        <v>1030</v>
      </c>
    </row>
    <row r="93" spans="1:65" s="2" customFormat="1" ht="10.199999999999999">
      <c r="A93" s="31"/>
      <c r="B93" s="32"/>
      <c r="C93" s="33"/>
      <c r="D93" s="187" t="s">
        <v>151</v>
      </c>
      <c r="E93" s="33"/>
      <c r="F93" s="188" t="s">
        <v>1031</v>
      </c>
      <c r="G93" s="33"/>
      <c r="H93" s="33"/>
      <c r="I93" s="33"/>
      <c r="J93" s="33"/>
      <c r="K93" s="33"/>
      <c r="L93" s="36"/>
      <c r="M93" s="189"/>
      <c r="N93" s="190"/>
      <c r="O93" s="62"/>
      <c r="P93" s="62"/>
      <c r="Q93" s="62"/>
      <c r="R93" s="62"/>
      <c r="S93" s="62"/>
      <c r="T93" s="63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T93" s="17" t="s">
        <v>151</v>
      </c>
      <c r="AU93" s="17" t="s">
        <v>82</v>
      </c>
    </row>
    <row r="94" spans="1:65" s="13" customFormat="1" ht="10.199999999999999">
      <c r="B94" s="191"/>
      <c r="C94" s="192"/>
      <c r="D94" s="187" t="s">
        <v>153</v>
      </c>
      <c r="E94" s="193" t="s">
        <v>26</v>
      </c>
      <c r="F94" s="194" t="s">
        <v>1032</v>
      </c>
      <c r="G94" s="192"/>
      <c r="H94" s="193" t="s">
        <v>26</v>
      </c>
      <c r="I94" s="192"/>
      <c r="J94" s="192"/>
      <c r="K94" s="192"/>
      <c r="L94" s="195"/>
      <c r="M94" s="196"/>
      <c r="N94" s="197"/>
      <c r="O94" s="197"/>
      <c r="P94" s="197"/>
      <c r="Q94" s="197"/>
      <c r="R94" s="197"/>
      <c r="S94" s="197"/>
      <c r="T94" s="198"/>
      <c r="AT94" s="199" t="s">
        <v>153</v>
      </c>
      <c r="AU94" s="199" t="s">
        <v>82</v>
      </c>
      <c r="AV94" s="13" t="s">
        <v>80</v>
      </c>
      <c r="AW94" s="13" t="s">
        <v>33</v>
      </c>
      <c r="AX94" s="13" t="s">
        <v>72</v>
      </c>
      <c r="AY94" s="199" t="s">
        <v>142</v>
      </c>
    </row>
    <row r="95" spans="1:65" s="14" customFormat="1" ht="10.199999999999999">
      <c r="B95" s="200"/>
      <c r="C95" s="201"/>
      <c r="D95" s="187" t="s">
        <v>153</v>
      </c>
      <c r="E95" s="202" t="s">
        <v>26</v>
      </c>
      <c r="F95" s="203" t="s">
        <v>1033</v>
      </c>
      <c r="G95" s="201"/>
      <c r="H95" s="204">
        <v>10000</v>
      </c>
      <c r="I95" s="201"/>
      <c r="J95" s="201"/>
      <c r="K95" s="201"/>
      <c r="L95" s="205"/>
      <c r="M95" s="206"/>
      <c r="N95" s="207"/>
      <c r="O95" s="207"/>
      <c r="P95" s="207"/>
      <c r="Q95" s="207"/>
      <c r="R95" s="207"/>
      <c r="S95" s="207"/>
      <c r="T95" s="208"/>
      <c r="AT95" s="209" t="s">
        <v>153</v>
      </c>
      <c r="AU95" s="209" t="s">
        <v>82</v>
      </c>
      <c r="AV95" s="14" t="s">
        <v>82</v>
      </c>
      <c r="AW95" s="14" t="s">
        <v>33</v>
      </c>
      <c r="AX95" s="14" t="s">
        <v>80</v>
      </c>
      <c r="AY95" s="209" t="s">
        <v>142</v>
      </c>
    </row>
    <row r="96" spans="1:65" s="2" customFormat="1" ht="16.5" customHeight="1">
      <c r="A96" s="31"/>
      <c r="B96" s="32"/>
      <c r="C96" s="175" t="s">
        <v>82</v>
      </c>
      <c r="D96" s="175" t="s">
        <v>144</v>
      </c>
      <c r="E96" s="176" t="s">
        <v>1034</v>
      </c>
      <c r="F96" s="177" t="s">
        <v>1035</v>
      </c>
      <c r="G96" s="178" t="s">
        <v>436</v>
      </c>
      <c r="H96" s="179">
        <v>15</v>
      </c>
      <c r="I96" s="180">
        <v>970</v>
      </c>
      <c r="J96" s="180">
        <f>ROUND(I96*H96,2)</f>
        <v>14550</v>
      </c>
      <c r="K96" s="177" t="s">
        <v>26</v>
      </c>
      <c r="L96" s="36"/>
      <c r="M96" s="181" t="s">
        <v>26</v>
      </c>
      <c r="N96" s="182" t="s">
        <v>45</v>
      </c>
      <c r="O96" s="183">
        <v>0.16200000000000001</v>
      </c>
      <c r="P96" s="183">
        <f>O96*H96</f>
        <v>2.4300000000000002</v>
      </c>
      <c r="Q96" s="183">
        <v>2.7E-2</v>
      </c>
      <c r="R96" s="183">
        <f>Q96*H96</f>
        <v>0.40499999999999997</v>
      </c>
      <c r="S96" s="183">
        <v>0</v>
      </c>
      <c r="T96" s="184">
        <f>S96*H96</f>
        <v>0</v>
      </c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R96" s="185" t="s">
        <v>149</v>
      </c>
      <c r="AT96" s="185" t="s">
        <v>144</v>
      </c>
      <c r="AU96" s="185" t="s">
        <v>82</v>
      </c>
      <c r="AY96" s="17" t="s">
        <v>142</v>
      </c>
      <c r="BE96" s="186">
        <f>IF(N96="základní",J96,0)</f>
        <v>0</v>
      </c>
      <c r="BF96" s="186">
        <f>IF(N96="snížená",J96,0)</f>
        <v>0</v>
      </c>
      <c r="BG96" s="186">
        <f>IF(N96="zákl. přenesená",J96,0)</f>
        <v>14550</v>
      </c>
      <c r="BH96" s="186">
        <f>IF(N96="sníž. přenesená",J96,0)</f>
        <v>0</v>
      </c>
      <c r="BI96" s="186">
        <f>IF(N96="nulová",J96,0)</f>
        <v>0</v>
      </c>
      <c r="BJ96" s="17" t="s">
        <v>149</v>
      </c>
      <c r="BK96" s="186">
        <f>ROUND(I96*H96,2)</f>
        <v>14550</v>
      </c>
      <c r="BL96" s="17" t="s">
        <v>149</v>
      </c>
      <c r="BM96" s="185" t="s">
        <v>1036</v>
      </c>
    </row>
    <row r="97" spans="1:65" s="2" customFormat="1" ht="10.199999999999999">
      <c r="A97" s="31"/>
      <c r="B97" s="32"/>
      <c r="C97" s="33"/>
      <c r="D97" s="187" t="s">
        <v>151</v>
      </c>
      <c r="E97" s="33"/>
      <c r="F97" s="188" t="s">
        <v>1035</v>
      </c>
      <c r="G97" s="33"/>
      <c r="H97" s="33"/>
      <c r="I97" s="33"/>
      <c r="J97" s="33"/>
      <c r="K97" s="33"/>
      <c r="L97" s="36"/>
      <c r="M97" s="189"/>
      <c r="N97" s="190"/>
      <c r="O97" s="62"/>
      <c r="P97" s="62"/>
      <c r="Q97" s="62"/>
      <c r="R97" s="62"/>
      <c r="S97" s="62"/>
      <c r="T97" s="63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T97" s="17" t="s">
        <v>151</v>
      </c>
      <c r="AU97" s="17" t="s">
        <v>82</v>
      </c>
    </row>
    <row r="98" spans="1:65" s="13" customFormat="1" ht="10.199999999999999">
      <c r="B98" s="191"/>
      <c r="C98" s="192"/>
      <c r="D98" s="187" t="s">
        <v>153</v>
      </c>
      <c r="E98" s="193" t="s">
        <v>26</v>
      </c>
      <c r="F98" s="194" t="s">
        <v>1037</v>
      </c>
      <c r="G98" s="192"/>
      <c r="H98" s="193" t="s">
        <v>26</v>
      </c>
      <c r="I98" s="192"/>
      <c r="J98" s="192"/>
      <c r="K98" s="192"/>
      <c r="L98" s="195"/>
      <c r="M98" s="196"/>
      <c r="N98" s="197"/>
      <c r="O98" s="197"/>
      <c r="P98" s="197"/>
      <c r="Q98" s="197"/>
      <c r="R98" s="197"/>
      <c r="S98" s="197"/>
      <c r="T98" s="198"/>
      <c r="AT98" s="199" t="s">
        <v>153</v>
      </c>
      <c r="AU98" s="199" t="s">
        <v>82</v>
      </c>
      <c r="AV98" s="13" t="s">
        <v>80</v>
      </c>
      <c r="AW98" s="13" t="s">
        <v>33</v>
      </c>
      <c r="AX98" s="13" t="s">
        <v>72</v>
      </c>
      <c r="AY98" s="199" t="s">
        <v>142</v>
      </c>
    </row>
    <row r="99" spans="1:65" s="14" customFormat="1" ht="10.199999999999999">
      <c r="B99" s="200"/>
      <c r="C99" s="201"/>
      <c r="D99" s="187" t="s">
        <v>153</v>
      </c>
      <c r="E99" s="202" t="s">
        <v>26</v>
      </c>
      <c r="F99" s="203" t="s">
        <v>8</v>
      </c>
      <c r="G99" s="201"/>
      <c r="H99" s="204">
        <v>15</v>
      </c>
      <c r="I99" s="201"/>
      <c r="J99" s="201"/>
      <c r="K99" s="201"/>
      <c r="L99" s="205"/>
      <c r="M99" s="206"/>
      <c r="N99" s="207"/>
      <c r="O99" s="207"/>
      <c r="P99" s="207"/>
      <c r="Q99" s="207"/>
      <c r="R99" s="207"/>
      <c r="S99" s="207"/>
      <c r="T99" s="208"/>
      <c r="AT99" s="209" t="s">
        <v>153</v>
      </c>
      <c r="AU99" s="209" t="s">
        <v>82</v>
      </c>
      <c r="AV99" s="14" t="s">
        <v>82</v>
      </c>
      <c r="AW99" s="14" t="s">
        <v>33</v>
      </c>
      <c r="AX99" s="14" t="s">
        <v>80</v>
      </c>
      <c r="AY99" s="209" t="s">
        <v>142</v>
      </c>
    </row>
    <row r="100" spans="1:65" s="2" customFormat="1" ht="16.5" customHeight="1">
      <c r="A100" s="31"/>
      <c r="B100" s="32"/>
      <c r="C100" s="175" t="s">
        <v>162</v>
      </c>
      <c r="D100" s="175" t="s">
        <v>144</v>
      </c>
      <c r="E100" s="176" t="s">
        <v>925</v>
      </c>
      <c r="F100" s="177" t="s">
        <v>926</v>
      </c>
      <c r="G100" s="178" t="s">
        <v>927</v>
      </c>
      <c r="H100" s="179">
        <v>2</v>
      </c>
      <c r="I100" s="180">
        <v>219</v>
      </c>
      <c r="J100" s="180">
        <f>ROUND(I100*H100,2)</f>
        <v>438</v>
      </c>
      <c r="K100" s="177" t="s">
        <v>148</v>
      </c>
      <c r="L100" s="36"/>
      <c r="M100" s="181" t="s">
        <v>26</v>
      </c>
      <c r="N100" s="182" t="s">
        <v>45</v>
      </c>
      <c r="O100" s="183">
        <v>0.75</v>
      </c>
      <c r="P100" s="183">
        <f>O100*H100</f>
        <v>1.5</v>
      </c>
      <c r="Q100" s="183">
        <v>0</v>
      </c>
      <c r="R100" s="183">
        <f>Q100*H100</f>
        <v>0</v>
      </c>
      <c r="S100" s="183">
        <v>0</v>
      </c>
      <c r="T100" s="184">
        <f>S100*H100</f>
        <v>0</v>
      </c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R100" s="185" t="s">
        <v>149</v>
      </c>
      <c r="AT100" s="185" t="s">
        <v>144</v>
      </c>
      <c r="AU100" s="185" t="s">
        <v>82</v>
      </c>
      <c r="AY100" s="17" t="s">
        <v>142</v>
      </c>
      <c r="BE100" s="186">
        <f>IF(N100="základní",J100,0)</f>
        <v>0</v>
      </c>
      <c r="BF100" s="186">
        <f>IF(N100="snížená",J100,0)</f>
        <v>0</v>
      </c>
      <c r="BG100" s="186">
        <f>IF(N100="zákl. přenesená",J100,0)</f>
        <v>438</v>
      </c>
      <c r="BH100" s="186">
        <f>IF(N100="sníž. přenesená",J100,0)</f>
        <v>0</v>
      </c>
      <c r="BI100" s="186">
        <f>IF(N100="nulová",J100,0)</f>
        <v>0</v>
      </c>
      <c r="BJ100" s="17" t="s">
        <v>149</v>
      </c>
      <c r="BK100" s="186">
        <f>ROUND(I100*H100,2)</f>
        <v>438</v>
      </c>
      <c r="BL100" s="17" t="s">
        <v>149</v>
      </c>
      <c r="BM100" s="185" t="s">
        <v>928</v>
      </c>
    </row>
    <row r="101" spans="1:65" s="2" customFormat="1" ht="10.199999999999999">
      <c r="A101" s="31"/>
      <c r="B101" s="32"/>
      <c r="C101" s="33"/>
      <c r="D101" s="187" t="s">
        <v>151</v>
      </c>
      <c r="E101" s="33"/>
      <c r="F101" s="188" t="s">
        <v>929</v>
      </c>
      <c r="G101" s="33"/>
      <c r="H101" s="33"/>
      <c r="I101" s="33"/>
      <c r="J101" s="33"/>
      <c r="K101" s="33"/>
      <c r="L101" s="36"/>
      <c r="M101" s="189"/>
      <c r="N101" s="190"/>
      <c r="O101" s="62"/>
      <c r="P101" s="62"/>
      <c r="Q101" s="62"/>
      <c r="R101" s="62"/>
      <c r="S101" s="62"/>
      <c r="T101" s="63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  <c r="AT101" s="17" t="s">
        <v>151</v>
      </c>
      <c r="AU101" s="17" t="s">
        <v>82</v>
      </c>
    </row>
    <row r="102" spans="1:65" s="13" customFormat="1" ht="10.199999999999999">
      <c r="B102" s="191"/>
      <c r="C102" s="192"/>
      <c r="D102" s="187" t="s">
        <v>153</v>
      </c>
      <c r="E102" s="193" t="s">
        <v>26</v>
      </c>
      <c r="F102" s="194" t="s">
        <v>1038</v>
      </c>
      <c r="G102" s="192"/>
      <c r="H102" s="193" t="s">
        <v>26</v>
      </c>
      <c r="I102" s="192"/>
      <c r="J102" s="192"/>
      <c r="K102" s="192"/>
      <c r="L102" s="195"/>
      <c r="M102" s="196"/>
      <c r="N102" s="197"/>
      <c r="O102" s="197"/>
      <c r="P102" s="197"/>
      <c r="Q102" s="197"/>
      <c r="R102" s="197"/>
      <c r="S102" s="197"/>
      <c r="T102" s="198"/>
      <c r="AT102" s="199" t="s">
        <v>153</v>
      </c>
      <c r="AU102" s="199" t="s">
        <v>82</v>
      </c>
      <c r="AV102" s="13" t="s">
        <v>80</v>
      </c>
      <c r="AW102" s="13" t="s">
        <v>33</v>
      </c>
      <c r="AX102" s="13" t="s">
        <v>72</v>
      </c>
      <c r="AY102" s="199" t="s">
        <v>142</v>
      </c>
    </row>
    <row r="103" spans="1:65" s="13" customFormat="1" ht="10.199999999999999">
      <c r="B103" s="191"/>
      <c r="C103" s="192"/>
      <c r="D103" s="187" t="s">
        <v>153</v>
      </c>
      <c r="E103" s="193" t="s">
        <v>26</v>
      </c>
      <c r="F103" s="194" t="s">
        <v>930</v>
      </c>
      <c r="G103" s="192"/>
      <c r="H103" s="193" t="s">
        <v>26</v>
      </c>
      <c r="I103" s="192"/>
      <c r="J103" s="192"/>
      <c r="K103" s="192"/>
      <c r="L103" s="195"/>
      <c r="M103" s="196"/>
      <c r="N103" s="197"/>
      <c r="O103" s="197"/>
      <c r="P103" s="197"/>
      <c r="Q103" s="197"/>
      <c r="R103" s="197"/>
      <c r="S103" s="197"/>
      <c r="T103" s="198"/>
      <c r="AT103" s="199" t="s">
        <v>153</v>
      </c>
      <c r="AU103" s="199" t="s">
        <v>82</v>
      </c>
      <c r="AV103" s="13" t="s">
        <v>80</v>
      </c>
      <c r="AW103" s="13" t="s">
        <v>33</v>
      </c>
      <c r="AX103" s="13" t="s">
        <v>72</v>
      </c>
      <c r="AY103" s="199" t="s">
        <v>142</v>
      </c>
    </row>
    <row r="104" spans="1:65" s="14" customFormat="1" ht="10.199999999999999">
      <c r="B104" s="200"/>
      <c r="C104" s="201"/>
      <c r="D104" s="187" t="s">
        <v>153</v>
      </c>
      <c r="E104" s="202" t="s">
        <v>26</v>
      </c>
      <c r="F104" s="203" t="s">
        <v>1039</v>
      </c>
      <c r="G104" s="201"/>
      <c r="H104" s="204">
        <v>0.46</v>
      </c>
      <c r="I104" s="201"/>
      <c r="J104" s="201"/>
      <c r="K104" s="201"/>
      <c r="L104" s="205"/>
      <c r="M104" s="206"/>
      <c r="N104" s="207"/>
      <c r="O104" s="207"/>
      <c r="P104" s="207"/>
      <c r="Q104" s="207"/>
      <c r="R104" s="207"/>
      <c r="S104" s="207"/>
      <c r="T104" s="208"/>
      <c r="AT104" s="209" t="s">
        <v>153</v>
      </c>
      <c r="AU104" s="209" t="s">
        <v>82</v>
      </c>
      <c r="AV104" s="14" t="s">
        <v>82</v>
      </c>
      <c r="AW104" s="14" t="s">
        <v>33</v>
      </c>
      <c r="AX104" s="14" t="s">
        <v>72</v>
      </c>
      <c r="AY104" s="209" t="s">
        <v>142</v>
      </c>
    </row>
    <row r="105" spans="1:65" s="13" customFormat="1" ht="10.199999999999999">
      <c r="B105" s="191"/>
      <c r="C105" s="192"/>
      <c r="D105" s="187" t="s">
        <v>153</v>
      </c>
      <c r="E105" s="193" t="s">
        <v>26</v>
      </c>
      <c r="F105" s="194" t="s">
        <v>932</v>
      </c>
      <c r="G105" s="192"/>
      <c r="H105" s="193" t="s">
        <v>26</v>
      </c>
      <c r="I105" s="192"/>
      <c r="J105" s="192"/>
      <c r="K105" s="192"/>
      <c r="L105" s="195"/>
      <c r="M105" s="196"/>
      <c r="N105" s="197"/>
      <c r="O105" s="197"/>
      <c r="P105" s="197"/>
      <c r="Q105" s="197"/>
      <c r="R105" s="197"/>
      <c r="S105" s="197"/>
      <c r="T105" s="198"/>
      <c r="AT105" s="199" t="s">
        <v>153</v>
      </c>
      <c r="AU105" s="199" t="s">
        <v>82</v>
      </c>
      <c r="AV105" s="13" t="s">
        <v>80</v>
      </c>
      <c r="AW105" s="13" t="s">
        <v>33</v>
      </c>
      <c r="AX105" s="13" t="s">
        <v>72</v>
      </c>
      <c r="AY105" s="199" t="s">
        <v>142</v>
      </c>
    </row>
    <row r="106" spans="1:65" s="14" customFormat="1" ht="10.199999999999999">
      <c r="B106" s="200"/>
      <c r="C106" s="201"/>
      <c r="D106" s="187" t="s">
        <v>153</v>
      </c>
      <c r="E106" s="202" t="s">
        <v>26</v>
      </c>
      <c r="F106" s="203" t="s">
        <v>1040</v>
      </c>
      <c r="G106" s="201"/>
      <c r="H106" s="204">
        <v>1.54</v>
      </c>
      <c r="I106" s="201"/>
      <c r="J106" s="201"/>
      <c r="K106" s="201"/>
      <c r="L106" s="205"/>
      <c r="M106" s="206"/>
      <c r="N106" s="207"/>
      <c r="O106" s="207"/>
      <c r="P106" s="207"/>
      <c r="Q106" s="207"/>
      <c r="R106" s="207"/>
      <c r="S106" s="207"/>
      <c r="T106" s="208"/>
      <c r="AT106" s="209" t="s">
        <v>153</v>
      </c>
      <c r="AU106" s="209" t="s">
        <v>82</v>
      </c>
      <c r="AV106" s="14" t="s">
        <v>82</v>
      </c>
      <c r="AW106" s="14" t="s">
        <v>33</v>
      </c>
      <c r="AX106" s="14" t="s">
        <v>72</v>
      </c>
      <c r="AY106" s="209" t="s">
        <v>142</v>
      </c>
    </row>
    <row r="107" spans="1:65" s="15" customFormat="1" ht="10.199999999999999">
      <c r="B107" s="210"/>
      <c r="C107" s="211"/>
      <c r="D107" s="187" t="s">
        <v>153</v>
      </c>
      <c r="E107" s="212" t="s">
        <v>26</v>
      </c>
      <c r="F107" s="213" t="s">
        <v>177</v>
      </c>
      <c r="G107" s="211"/>
      <c r="H107" s="214">
        <v>2</v>
      </c>
      <c r="I107" s="211"/>
      <c r="J107" s="211"/>
      <c r="K107" s="211"/>
      <c r="L107" s="215"/>
      <c r="M107" s="216"/>
      <c r="N107" s="217"/>
      <c r="O107" s="217"/>
      <c r="P107" s="217"/>
      <c r="Q107" s="217"/>
      <c r="R107" s="217"/>
      <c r="S107" s="217"/>
      <c r="T107" s="218"/>
      <c r="AT107" s="219" t="s">
        <v>153</v>
      </c>
      <c r="AU107" s="219" t="s">
        <v>82</v>
      </c>
      <c r="AV107" s="15" t="s">
        <v>149</v>
      </c>
      <c r="AW107" s="15" t="s">
        <v>33</v>
      </c>
      <c r="AX107" s="15" t="s">
        <v>80</v>
      </c>
      <c r="AY107" s="219" t="s">
        <v>142</v>
      </c>
    </row>
    <row r="108" spans="1:65" s="2" customFormat="1" ht="16.5" customHeight="1">
      <c r="A108" s="31"/>
      <c r="B108" s="32"/>
      <c r="C108" s="220" t="s">
        <v>149</v>
      </c>
      <c r="D108" s="220" t="s">
        <v>285</v>
      </c>
      <c r="E108" s="221" t="s">
        <v>934</v>
      </c>
      <c r="F108" s="222" t="s">
        <v>935</v>
      </c>
      <c r="G108" s="223" t="s">
        <v>288</v>
      </c>
      <c r="H108" s="224">
        <v>1.8</v>
      </c>
      <c r="I108" s="225">
        <v>100</v>
      </c>
      <c r="J108" s="225">
        <f>ROUND(I108*H108,2)</f>
        <v>180</v>
      </c>
      <c r="K108" s="222" t="s">
        <v>26</v>
      </c>
      <c r="L108" s="226"/>
      <c r="M108" s="227" t="s">
        <v>26</v>
      </c>
      <c r="N108" s="228" t="s">
        <v>45</v>
      </c>
      <c r="O108" s="183">
        <v>0</v>
      </c>
      <c r="P108" s="183">
        <f>O108*H108</f>
        <v>0</v>
      </c>
      <c r="Q108" s="183">
        <v>1E-3</v>
      </c>
      <c r="R108" s="183">
        <f>Q108*H108</f>
        <v>1.8000000000000002E-3</v>
      </c>
      <c r="S108" s="183">
        <v>0</v>
      </c>
      <c r="T108" s="184">
        <f>S108*H108</f>
        <v>0</v>
      </c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  <c r="AR108" s="185" t="s">
        <v>206</v>
      </c>
      <c r="AT108" s="185" t="s">
        <v>285</v>
      </c>
      <c r="AU108" s="185" t="s">
        <v>82</v>
      </c>
      <c r="AY108" s="17" t="s">
        <v>142</v>
      </c>
      <c r="BE108" s="186">
        <f>IF(N108="základní",J108,0)</f>
        <v>0</v>
      </c>
      <c r="BF108" s="186">
        <f>IF(N108="snížená",J108,0)</f>
        <v>0</v>
      </c>
      <c r="BG108" s="186">
        <f>IF(N108="zákl. přenesená",J108,0)</f>
        <v>180</v>
      </c>
      <c r="BH108" s="186">
        <f>IF(N108="sníž. přenesená",J108,0)</f>
        <v>0</v>
      </c>
      <c r="BI108" s="186">
        <f>IF(N108="nulová",J108,0)</f>
        <v>0</v>
      </c>
      <c r="BJ108" s="17" t="s">
        <v>149</v>
      </c>
      <c r="BK108" s="186">
        <f>ROUND(I108*H108,2)</f>
        <v>180</v>
      </c>
      <c r="BL108" s="17" t="s">
        <v>149</v>
      </c>
      <c r="BM108" s="185" t="s">
        <v>936</v>
      </c>
    </row>
    <row r="109" spans="1:65" s="2" customFormat="1" ht="10.199999999999999">
      <c r="A109" s="31"/>
      <c r="B109" s="32"/>
      <c r="C109" s="33"/>
      <c r="D109" s="187" t="s">
        <v>151</v>
      </c>
      <c r="E109" s="33"/>
      <c r="F109" s="188" t="s">
        <v>935</v>
      </c>
      <c r="G109" s="33"/>
      <c r="H109" s="33"/>
      <c r="I109" s="33"/>
      <c r="J109" s="33"/>
      <c r="K109" s="33"/>
      <c r="L109" s="36"/>
      <c r="M109" s="189"/>
      <c r="N109" s="190"/>
      <c r="O109" s="62"/>
      <c r="P109" s="62"/>
      <c r="Q109" s="62"/>
      <c r="R109" s="62"/>
      <c r="S109" s="62"/>
      <c r="T109" s="63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  <c r="AT109" s="17" t="s">
        <v>151</v>
      </c>
      <c r="AU109" s="17" t="s">
        <v>82</v>
      </c>
    </row>
    <row r="110" spans="1:65" s="13" customFormat="1" ht="10.199999999999999">
      <c r="B110" s="191"/>
      <c r="C110" s="192"/>
      <c r="D110" s="187" t="s">
        <v>153</v>
      </c>
      <c r="E110" s="193" t="s">
        <v>26</v>
      </c>
      <c r="F110" s="194" t="s">
        <v>1041</v>
      </c>
      <c r="G110" s="192"/>
      <c r="H110" s="193" t="s">
        <v>26</v>
      </c>
      <c r="I110" s="192"/>
      <c r="J110" s="192"/>
      <c r="K110" s="192"/>
      <c r="L110" s="195"/>
      <c r="M110" s="196"/>
      <c r="N110" s="197"/>
      <c r="O110" s="197"/>
      <c r="P110" s="197"/>
      <c r="Q110" s="197"/>
      <c r="R110" s="197"/>
      <c r="S110" s="197"/>
      <c r="T110" s="198"/>
      <c r="AT110" s="199" t="s">
        <v>153</v>
      </c>
      <c r="AU110" s="199" t="s">
        <v>82</v>
      </c>
      <c r="AV110" s="13" t="s">
        <v>80</v>
      </c>
      <c r="AW110" s="13" t="s">
        <v>33</v>
      </c>
      <c r="AX110" s="13" t="s">
        <v>72</v>
      </c>
      <c r="AY110" s="199" t="s">
        <v>142</v>
      </c>
    </row>
    <row r="111" spans="1:65" s="13" customFormat="1" ht="10.199999999999999">
      <c r="B111" s="191"/>
      <c r="C111" s="192"/>
      <c r="D111" s="187" t="s">
        <v>153</v>
      </c>
      <c r="E111" s="193" t="s">
        <v>26</v>
      </c>
      <c r="F111" s="194" t="s">
        <v>881</v>
      </c>
      <c r="G111" s="192"/>
      <c r="H111" s="193" t="s">
        <v>26</v>
      </c>
      <c r="I111" s="192"/>
      <c r="J111" s="192"/>
      <c r="K111" s="192"/>
      <c r="L111" s="195"/>
      <c r="M111" s="196"/>
      <c r="N111" s="197"/>
      <c r="O111" s="197"/>
      <c r="P111" s="197"/>
      <c r="Q111" s="197"/>
      <c r="R111" s="197"/>
      <c r="S111" s="197"/>
      <c r="T111" s="198"/>
      <c r="AT111" s="199" t="s">
        <v>153</v>
      </c>
      <c r="AU111" s="199" t="s">
        <v>82</v>
      </c>
      <c r="AV111" s="13" t="s">
        <v>80</v>
      </c>
      <c r="AW111" s="13" t="s">
        <v>33</v>
      </c>
      <c r="AX111" s="13" t="s">
        <v>72</v>
      </c>
      <c r="AY111" s="199" t="s">
        <v>142</v>
      </c>
    </row>
    <row r="112" spans="1:65" s="13" customFormat="1" ht="10.199999999999999">
      <c r="B112" s="191"/>
      <c r="C112" s="192"/>
      <c r="D112" s="187" t="s">
        <v>153</v>
      </c>
      <c r="E112" s="193" t="s">
        <v>26</v>
      </c>
      <c r="F112" s="194" t="s">
        <v>930</v>
      </c>
      <c r="G112" s="192"/>
      <c r="H112" s="193" t="s">
        <v>26</v>
      </c>
      <c r="I112" s="192"/>
      <c r="J112" s="192"/>
      <c r="K112" s="192"/>
      <c r="L112" s="195"/>
      <c r="M112" s="196"/>
      <c r="N112" s="197"/>
      <c r="O112" s="197"/>
      <c r="P112" s="197"/>
      <c r="Q112" s="197"/>
      <c r="R112" s="197"/>
      <c r="S112" s="197"/>
      <c r="T112" s="198"/>
      <c r="AT112" s="199" t="s">
        <v>153</v>
      </c>
      <c r="AU112" s="199" t="s">
        <v>82</v>
      </c>
      <c r="AV112" s="13" t="s">
        <v>80</v>
      </c>
      <c r="AW112" s="13" t="s">
        <v>33</v>
      </c>
      <c r="AX112" s="13" t="s">
        <v>72</v>
      </c>
      <c r="AY112" s="199" t="s">
        <v>142</v>
      </c>
    </row>
    <row r="113" spans="1:65" s="14" customFormat="1" ht="10.199999999999999">
      <c r="B113" s="200"/>
      <c r="C113" s="201"/>
      <c r="D113" s="187" t="s">
        <v>153</v>
      </c>
      <c r="E113" s="202" t="s">
        <v>26</v>
      </c>
      <c r="F113" s="203" t="s">
        <v>1042</v>
      </c>
      <c r="G113" s="201"/>
      <c r="H113" s="204">
        <v>0.41399999999999998</v>
      </c>
      <c r="I113" s="201"/>
      <c r="J113" s="201"/>
      <c r="K113" s="201"/>
      <c r="L113" s="205"/>
      <c r="M113" s="206"/>
      <c r="N113" s="207"/>
      <c r="O113" s="207"/>
      <c r="P113" s="207"/>
      <c r="Q113" s="207"/>
      <c r="R113" s="207"/>
      <c r="S113" s="207"/>
      <c r="T113" s="208"/>
      <c r="AT113" s="209" t="s">
        <v>153</v>
      </c>
      <c r="AU113" s="209" t="s">
        <v>82</v>
      </c>
      <c r="AV113" s="14" t="s">
        <v>82</v>
      </c>
      <c r="AW113" s="14" t="s">
        <v>33</v>
      </c>
      <c r="AX113" s="14" t="s">
        <v>72</v>
      </c>
      <c r="AY113" s="209" t="s">
        <v>142</v>
      </c>
    </row>
    <row r="114" spans="1:65" s="13" customFormat="1" ht="10.199999999999999">
      <c r="B114" s="191"/>
      <c r="C114" s="192"/>
      <c r="D114" s="187" t="s">
        <v>153</v>
      </c>
      <c r="E114" s="193" t="s">
        <v>26</v>
      </c>
      <c r="F114" s="194" t="s">
        <v>932</v>
      </c>
      <c r="G114" s="192"/>
      <c r="H114" s="193" t="s">
        <v>26</v>
      </c>
      <c r="I114" s="192"/>
      <c r="J114" s="192"/>
      <c r="K114" s="192"/>
      <c r="L114" s="195"/>
      <c r="M114" s="196"/>
      <c r="N114" s="197"/>
      <c r="O114" s="197"/>
      <c r="P114" s="197"/>
      <c r="Q114" s="197"/>
      <c r="R114" s="197"/>
      <c r="S114" s="197"/>
      <c r="T114" s="198"/>
      <c r="AT114" s="199" t="s">
        <v>153</v>
      </c>
      <c r="AU114" s="199" t="s">
        <v>82</v>
      </c>
      <c r="AV114" s="13" t="s">
        <v>80</v>
      </c>
      <c r="AW114" s="13" t="s">
        <v>33</v>
      </c>
      <c r="AX114" s="13" t="s">
        <v>72</v>
      </c>
      <c r="AY114" s="199" t="s">
        <v>142</v>
      </c>
    </row>
    <row r="115" spans="1:65" s="14" customFormat="1" ht="10.199999999999999">
      <c r="B115" s="200"/>
      <c r="C115" s="201"/>
      <c r="D115" s="187" t="s">
        <v>153</v>
      </c>
      <c r="E115" s="202" t="s">
        <v>26</v>
      </c>
      <c r="F115" s="203" t="s">
        <v>1043</v>
      </c>
      <c r="G115" s="201"/>
      <c r="H115" s="204">
        <v>1.3859999999999999</v>
      </c>
      <c r="I115" s="201"/>
      <c r="J115" s="201"/>
      <c r="K115" s="201"/>
      <c r="L115" s="205"/>
      <c r="M115" s="206"/>
      <c r="N115" s="207"/>
      <c r="O115" s="207"/>
      <c r="P115" s="207"/>
      <c r="Q115" s="207"/>
      <c r="R115" s="207"/>
      <c r="S115" s="207"/>
      <c r="T115" s="208"/>
      <c r="AT115" s="209" t="s">
        <v>153</v>
      </c>
      <c r="AU115" s="209" t="s">
        <v>82</v>
      </c>
      <c r="AV115" s="14" t="s">
        <v>82</v>
      </c>
      <c r="AW115" s="14" t="s">
        <v>33</v>
      </c>
      <c r="AX115" s="14" t="s">
        <v>72</v>
      </c>
      <c r="AY115" s="209" t="s">
        <v>142</v>
      </c>
    </row>
    <row r="116" spans="1:65" s="15" customFormat="1" ht="10.199999999999999">
      <c r="B116" s="210"/>
      <c r="C116" s="211"/>
      <c r="D116" s="187" t="s">
        <v>153</v>
      </c>
      <c r="E116" s="212" t="s">
        <v>26</v>
      </c>
      <c r="F116" s="213" t="s">
        <v>177</v>
      </c>
      <c r="G116" s="211"/>
      <c r="H116" s="214">
        <v>1.7999999999999998</v>
      </c>
      <c r="I116" s="211"/>
      <c r="J116" s="211"/>
      <c r="K116" s="211"/>
      <c r="L116" s="215"/>
      <c r="M116" s="216"/>
      <c r="N116" s="217"/>
      <c r="O116" s="217"/>
      <c r="P116" s="217"/>
      <c r="Q116" s="217"/>
      <c r="R116" s="217"/>
      <c r="S116" s="217"/>
      <c r="T116" s="218"/>
      <c r="AT116" s="219" t="s">
        <v>153</v>
      </c>
      <c r="AU116" s="219" t="s">
        <v>82</v>
      </c>
      <c r="AV116" s="15" t="s">
        <v>149</v>
      </c>
      <c r="AW116" s="15" t="s">
        <v>33</v>
      </c>
      <c r="AX116" s="15" t="s">
        <v>80</v>
      </c>
      <c r="AY116" s="219" t="s">
        <v>142</v>
      </c>
    </row>
    <row r="117" spans="1:65" s="2" customFormat="1" ht="16.5" customHeight="1">
      <c r="A117" s="31"/>
      <c r="B117" s="32"/>
      <c r="C117" s="175" t="s">
        <v>178</v>
      </c>
      <c r="D117" s="175" t="s">
        <v>144</v>
      </c>
      <c r="E117" s="176" t="s">
        <v>987</v>
      </c>
      <c r="F117" s="177" t="s">
        <v>988</v>
      </c>
      <c r="G117" s="178" t="s">
        <v>147</v>
      </c>
      <c r="H117" s="179">
        <v>19.5</v>
      </c>
      <c r="I117" s="180">
        <v>381</v>
      </c>
      <c r="J117" s="180">
        <f>ROUND(I117*H117,2)</f>
        <v>7429.5</v>
      </c>
      <c r="K117" s="177" t="s">
        <v>989</v>
      </c>
      <c r="L117" s="36"/>
      <c r="M117" s="181" t="s">
        <v>26</v>
      </c>
      <c r="N117" s="182" t="s">
        <v>45</v>
      </c>
      <c r="O117" s="183">
        <v>1.196</v>
      </c>
      <c r="P117" s="183">
        <f>O117*H117</f>
        <v>23.321999999999999</v>
      </c>
      <c r="Q117" s="183">
        <v>0</v>
      </c>
      <c r="R117" s="183">
        <f>Q117*H117</f>
        <v>0</v>
      </c>
      <c r="S117" s="183">
        <v>0</v>
      </c>
      <c r="T117" s="184">
        <f>S117*H117</f>
        <v>0</v>
      </c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  <c r="AR117" s="185" t="s">
        <v>149</v>
      </c>
      <c r="AT117" s="185" t="s">
        <v>144</v>
      </c>
      <c r="AU117" s="185" t="s">
        <v>82</v>
      </c>
      <c r="AY117" s="17" t="s">
        <v>142</v>
      </c>
      <c r="BE117" s="186">
        <f>IF(N117="základní",J117,0)</f>
        <v>0</v>
      </c>
      <c r="BF117" s="186">
        <f>IF(N117="snížená",J117,0)</f>
        <v>0</v>
      </c>
      <c r="BG117" s="186">
        <f>IF(N117="zákl. přenesená",J117,0)</f>
        <v>7429.5</v>
      </c>
      <c r="BH117" s="186">
        <f>IF(N117="sníž. přenesená",J117,0)</f>
        <v>0</v>
      </c>
      <c r="BI117" s="186">
        <f>IF(N117="nulová",J117,0)</f>
        <v>0</v>
      </c>
      <c r="BJ117" s="17" t="s">
        <v>149</v>
      </c>
      <c r="BK117" s="186">
        <f>ROUND(I117*H117,2)</f>
        <v>7429.5</v>
      </c>
      <c r="BL117" s="17" t="s">
        <v>149</v>
      </c>
      <c r="BM117" s="185" t="s">
        <v>990</v>
      </c>
    </row>
    <row r="118" spans="1:65" s="2" customFormat="1" ht="10.199999999999999">
      <c r="A118" s="31"/>
      <c r="B118" s="32"/>
      <c r="C118" s="33"/>
      <c r="D118" s="187" t="s">
        <v>151</v>
      </c>
      <c r="E118" s="33"/>
      <c r="F118" s="188" t="s">
        <v>991</v>
      </c>
      <c r="G118" s="33"/>
      <c r="H118" s="33"/>
      <c r="I118" s="33"/>
      <c r="J118" s="33"/>
      <c r="K118" s="33"/>
      <c r="L118" s="36"/>
      <c r="M118" s="189"/>
      <c r="N118" s="190"/>
      <c r="O118" s="62"/>
      <c r="P118" s="62"/>
      <c r="Q118" s="62"/>
      <c r="R118" s="62"/>
      <c r="S118" s="62"/>
      <c r="T118" s="63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  <c r="AT118" s="17" t="s">
        <v>151</v>
      </c>
      <c r="AU118" s="17" t="s">
        <v>82</v>
      </c>
    </row>
    <row r="119" spans="1:65" s="13" customFormat="1" ht="10.199999999999999">
      <c r="B119" s="191"/>
      <c r="C119" s="192"/>
      <c r="D119" s="187" t="s">
        <v>153</v>
      </c>
      <c r="E119" s="193" t="s">
        <v>26</v>
      </c>
      <c r="F119" s="194" t="s">
        <v>1044</v>
      </c>
      <c r="G119" s="192"/>
      <c r="H119" s="193" t="s">
        <v>26</v>
      </c>
      <c r="I119" s="192"/>
      <c r="J119" s="192"/>
      <c r="K119" s="192"/>
      <c r="L119" s="195"/>
      <c r="M119" s="196"/>
      <c r="N119" s="197"/>
      <c r="O119" s="197"/>
      <c r="P119" s="197"/>
      <c r="Q119" s="197"/>
      <c r="R119" s="197"/>
      <c r="S119" s="197"/>
      <c r="T119" s="198"/>
      <c r="AT119" s="199" t="s">
        <v>153</v>
      </c>
      <c r="AU119" s="199" t="s">
        <v>82</v>
      </c>
      <c r="AV119" s="13" t="s">
        <v>80</v>
      </c>
      <c r="AW119" s="13" t="s">
        <v>33</v>
      </c>
      <c r="AX119" s="13" t="s">
        <v>72</v>
      </c>
      <c r="AY119" s="199" t="s">
        <v>142</v>
      </c>
    </row>
    <row r="120" spans="1:65" s="13" customFormat="1" ht="10.199999999999999">
      <c r="B120" s="191"/>
      <c r="C120" s="192"/>
      <c r="D120" s="187" t="s">
        <v>153</v>
      </c>
      <c r="E120" s="193" t="s">
        <v>26</v>
      </c>
      <c r="F120" s="194" t="s">
        <v>1045</v>
      </c>
      <c r="G120" s="192"/>
      <c r="H120" s="193" t="s">
        <v>26</v>
      </c>
      <c r="I120" s="192"/>
      <c r="J120" s="192"/>
      <c r="K120" s="192"/>
      <c r="L120" s="195"/>
      <c r="M120" s="196"/>
      <c r="N120" s="197"/>
      <c r="O120" s="197"/>
      <c r="P120" s="197"/>
      <c r="Q120" s="197"/>
      <c r="R120" s="197"/>
      <c r="S120" s="197"/>
      <c r="T120" s="198"/>
      <c r="AT120" s="199" t="s">
        <v>153</v>
      </c>
      <c r="AU120" s="199" t="s">
        <v>82</v>
      </c>
      <c r="AV120" s="13" t="s">
        <v>80</v>
      </c>
      <c r="AW120" s="13" t="s">
        <v>33</v>
      </c>
      <c r="AX120" s="13" t="s">
        <v>72</v>
      </c>
      <c r="AY120" s="199" t="s">
        <v>142</v>
      </c>
    </row>
    <row r="121" spans="1:65" s="14" customFormat="1" ht="10.199999999999999">
      <c r="B121" s="200"/>
      <c r="C121" s="201"/>
      <c r="D121" s="187" t="s">
        <v>153</v>
      </c>
      <c r="E121" s="202" t="s">
        <v>26</v>
      </c>
      <c r="F121" s="203" t="s">
        <v>1046</v>
      </c>
      <c r="G121" s="201"/>
      <c r="H121" s="204">
        <v>13.5</v>
      </c>
      <c r="I121" s="201"/>
      <c r="J121" s="201"/>
      <c r="K121" s="201"/>
      <c r="L121" s="205"/>
      <c r="M121" s="206"/>
      <c r="N121" s="207"/>
      <c r="O121" s="207"/>
      <c r="P121" s="207"/>
      <c r="Q121" s="207"/>
      <c r="R121" s="207"/>
      <c r="S121" s="207"/>
      <c r="T121" s="208"/>
      <c r="AT121" s="209" t="s">
        <v>153</v>
      </c>
      <c r="AU121" s="209" t="s">
        <v>82</v>
      </c>
      <c r="AV121" s="14" t="s">
        <v>82</v>
      </c>
      <c r="AW121" s="14" t="s">
        <v>33</v>
      </c>
      <c r="AX121" s="14" t="s">
        <v>72</v>
      </c>
      <c r="AY121" s="209" t="s">
        <v>142</v>
      </c>
    </row>
    <row r="122" spans="1:65" s="13" customFormat="1" ht="10.199999999999999">
      <c r="B122" s="191"/>
      <c r="C122" s="192"/>
      <c r="D122" s="187" t="s">
        <v>153</v>
      </c>
      <c r="E122" s="193" t="s">
        <v>26</v>
      </c>
      <c r="F122" s="194" t="s">
        <v>1047</v>
      </c>
      <c r="G122" s="192"/>
      <c r="H122" s="193" t="s">
        <v>26</v>
      </c>
      <c r="I122" s="192"/>
      <c r="J122" s="192"/>
      <c r="K122" s="192"/>
      <c r="L122" s="195"/>
      <c r="M122" s="196"/>
      <c r="N122" s="197"/>
      <c r="O122" s="197"/>
      <c r="P122" s="197"/>
      <c r="Q122" s="197"/>
      <c r="R122" s="197"/>
      <c r="S122" s="197"/>
      <c r="T122" s="198"/>
      <c r="AT122" s="199" t="s">
        <v>153</v>
      </c>
      <c r="AU122" s="199" t="s">
        <v>82</v>
      </c>
      <c r="AV122" s="13" t="s">
        <v>80</v>
      </c>
      <c r="AW122" s="13" t="s">
        <v>33</v>
      </c>
      <c r="AX122" s="13" t="s">
        <v>72</v>
      </c>
      <c r="AY122" s="199" t="s">
        <v>142</v>
      </c>
    </row>
    <row r="123" spans="1:65" s="14" customFormat="1" ht="10.199999999999999">
      <c r="B123" s="200"/>
      <c r="C123" s="201"/>
      <c r="D123" s="187" t="s">
        <v>153</v>
      </c>
      <c r="E123" s="202" t="s">
        <v>26</v>
      </c>
      <c r="F123" s="203" t="s">
        <v>1048</v>
      </c>
      <c r="G123" s="201"/>
      <c r="H123" s="204">
        <v>6</v>
      </c>
      <c r="I123" s="201"/>
      <c r="J123" s="201"/>
      <c r="K123" s="201"/>
      <c r="L123" s="205"/>
      <c r="M123" s="206"/>
      <c r="N123" s="207"/>
      <c r="O123" s="207"/>
      <c r="P123" s="207"/>
      <c r="Q123" s="207"/>
      <c r="R123" s="207"/>
      <c r="S123" s="207"/>
      <c r="T123" s="208"/>
      <c r="AT123" s="209" t="s">
        <v>153</v>
      </c>
      <c r="AU123" s="209" t="s">
        <v>82</v>
      </c>
      <c r="AV123" s="14" t="s">
        <v>82</v>
      </c>
      <c r="AW123" s="14" t="s">
        <v>33</v>
      </c>
      <c r="AX123" s="14" t="s">
        <v>72</v>
      </c>
      <c r="AY123" s="209" t="s">
        <v>142</v>
      </c>
    </row>
    <row r="124" spans="1:65" s="15" customFormat="1" ht="10.199999999999999">
      <c r="B124" s="210"/>
      <c r="C124" s="211"/>
      <c r="D124" s="187" t="s">
        <v>153</v>
      </c>
      <c r="E124" s="212" t="s">
        <v>26</v>
      </c>
      <c r="F124" s="213" t="s">
        <v>177</v>
      </c>
      <c r="G124" s="211"/>
      <c r="H124" s="214">
        <v>19.5</v>
      </c>
      <c r="I124" s="211"/>
      <c r="J124" s="211"/>
      <c r="K124" s="211"/>
      <c r="L124" s="215"/>
      <c r="M124" s="216"/>
      <c r="N124" s="217"/>
      <c r="O124" s="217"/>
      <c r="P124" s="217"/>
      <c r="Q124" s="217"/>
      <c r="R124" s="217"/>
      <c r="S124" s="217"/>
      <c r="T124" s="218"/>
      <c r="AT124" s="219" t="s">
        <v>153</v>
      </c>
      <c r="AU124" s="219" t="s">
        <v>82</v>
      </c>
      <c r="AV124" s="15" t="s">
        <v>149</v>
      </c>
      <c r="AW124" s="15" t="s">
        <v>33</v>
      </c>
      <c r="AX124" s="15" t="s">
        <v>80</v>
      </c>
      <c r="AY124" s="219" t="s">
        <v>142</v>
      </c>
    </row>
    <row r="125" spans="1:65" s="2" customFormat="1" ht="16.5" customHeight="1">
      <c r="A125" s="31"/>
      <c r="B125" s="32"/>
      <c r="C125" s="175" t="s">
        <v>191</v>
      </c>
      <c r="D125" s="175" t="s">
        <v>144</v>
      </c>
      <c r="E125" s="176" t="s">
        <v>995</v>
      </c>
      <c r="F125" s="177" t="s">
        <v>996</v>
      </c>
      <c r="G125" s="178" t="s">
        <v>147</v>
      </c>
      <c r="H125" s="179">
        <v>19.5</v>
      </c>
      <c r="I125" s="180">
        <v>324</v>
      </c>
      <c r="J125" s="180">
        <f>ROUND(I125*H125,2)</f>
        <v>6318</v>
      </c>
      <c r="K125" s="177" t="s">
        <v>148</v>
      </c>
      <c r="L125" s="36"/>
      <c r="M125" s="181" t="s">
        <v>26</v>
      </c>
      <c r="N125" s="182" t="s">
        <v>45</v>
      </c>
      <c r="O125" s="183">
        <v>0.45200000000000001</v>
      </c>
      <c r="P125" s="183">
        <f>O125*H125</f>
        <v>8.8140000000000001</v>
      </c>
      <c r="Q125" s="183">
        <v>0</v>
      </c>
      <c r="R125" s="183">
        <f>Q125*H125</f>
        <v>0</v>
      </c>
      <c r="S125" s="183">
        <v>0</v>
      </c>
      <c r="T125" s="184">
        <f>S125*H125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85" t="s">
        <v>149</v>
      </c>
      <c r="AT125" s="185" t="s">
        <v>144</v>
      </c>
      <c r="AU125" s="185" t="s">
        <v>82</v>
      </c>
      <c r="AY125" s="17" t="s">
        <v>142</v>
      </c>
      <c r="BE125" s="186">
        <f>IF(N125="základní",J125,0)</f>
        <v>0</v>
      </c>
      <c r="BF125" s="186">
        <f>IF(N125="snížená",J125,0)</f>
        <v>0</v>
      </c>
      <c r="BG125" s="186">
        <f>IF(N125="zákl. přenesená",J125,0)</f>
        <v>6318</v>
      </c>
      <c r="BH125" s="186">
        <f>IF(N125="sníž. přenesená",J125,0)</f>
        <v>0</v>
      </c>
      <c r="BI125" s="186">
        <f>IF(N125="nulová",J125,0)</f>
        <v>0</v>
      </c>
      <c r="BJ125" s="17" t="s">
        <v>149</v>
      </c>
      <c r="BK125" s="186">
        <f>ROUND(I125*H125,2)</f>
        <v>6318</v>
      </c>
      <c r="BL125" s="17" t="s">
        <v>149</v>
      </c>
      <c r="BM125" s="185" t="s">
        <v>997</v>
      </c>
    </row>
    <row r="126" spans="1:65" s="2" customFormat="1" ht="10.199999999999999">
      <c r="A126" s="31"/>
      <c r="B126" s="32"/>
      <c r="C126" s="33"/>
      <c r="D126" s="187" t="s">
        <v>151</v>
      </c>
      <c r="E126" s="33"/>
      <c r="F126" s="188" t="s">
        <v>998</v>
      </c>
      <c r="G126" s="33"/>
      <c r="H126" s="33"/>
      <c r="I126" s="33"/>
      <c r="J126" s="33"/>
      <c r="K126" s="33"/>
      <c r="L126" s="36"/>
      <c r="M126" s="189"/>
      <c r="N126" s="190"/>
      <c r="O126" s="62"/>
      <c r="P126" s="62"/>
      <c r="Q126" s="62"/>
      <c r="R126" s="62"/>
      <c r="S126" s="62"/>
      <c r="T126" s="63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T126" s="17" t="s">
        <v>151</v>
      </c>
      <c r="AU126" s="17" t="s">
        <v>82</v>
      </c>
    </row>
    <row r="127" spans="1:65" s="13" customFormat="1" ht="10.199999999999999">
      <c r="B127" s="191"/>
      <c r="C127" s="192"/>
      <c r="D127" s="187" t="s">
        <v>153</v>
      </c>
      <c r="E127" s="193" t="s">
        <v>26</v>
      </c>
      <c r="F127" s="194" t="s">
        <v>999</v>
      </c>
      <c r="G127" s="192"/>
      <c r="H127" s="193" t="s">
        <v>26</v>
      </c>
      <c r="I127" s="192"/>
      <c r="J127" s="192"/>
      <c r="K127" s="192"/>
      <c r="L127" s="195"/>
      <c r="M127" s="196"/>
      <c r="N127" s="197"/>
      <c r="O127" s="197"/>
      <c r="P127" s="197"/>
      <c r="Q127" s="197"/>
      <c r="R127" s="197"/>
      <c r="S127" s="197"/>
      <c r="T127" s="198"/>
      <c r="AT127" s="199" t="s">
        <v>153</v>
      </c>
      <c r="AU127" s="199" t="s">
        <v>82</v>
      </c>
      <c r="AV127" s="13" t="s">
        <v>80</v>
      </c>
      <c r="AW127" s="13" t="s">
        <v>33</v>
      </c>
      <c r="AX127" s="13" t="s">
        <v>72</v>
      </c>
      <c r="AY127" s="199" t="s">
        <v>142</v>
      </c>
    </row>
    <row r="128" spans="1:65" s="14" customFormat="1" ht="10.199999999999999">
      <c r="B128" s="200"/>
      <c r="C128" s="201"/>
      <c r="D128" s="187" t="s">
        <v>153</v>
      </c>
      <c r="E128" s="202" t="s">
        <v>26</v>
      </c>
      <c r="F128" s="203" t="s">
        <v>1049</v>
      </c>
      <c r="G128" s="201"/>
      <c r="H128" s="204">
        <v>19.5</v>
      </c>
      <c r="I128" s="201"/>
      <c r="J128" s="201"/>
      <c r="K128" s="201"/>
      <c r="L128" s="205"/>
      <c r="M128" s="206"/>
      <c r="N128" s="207"/>
      <c r="O128" s="207"/>
      <c r="P128" s="207"/>
      <c r="Q128" s="207"/>
      <c r="R128" s="207"/>
      <c r="S128" s="207"/>
      <c r="T128" s="208"/>
      <c r="AT128" s="209" t="s">
        <v>153</v>
      </c>
      <c r="AU128" s="209" t="s">
        <v>82</v>
      </c>
      <c r="AV128" s="14" t="s">
        <v>82</v>
      </c>
      <c r="AW128" s="14" t="s">
        <v>33</v>
      </c>
      <c r="AX128" s="14" t="s">
        <v>80</v>
      </c>
      <c r="AY128" s="209" t="s">
        <v>142</v>
      </c>
    </row>
    <row r="129" spans="1:65" s="2" customFormat="1" ht="16.5" customHeight="1">
      <c r="A129" s="31"/>
      <c r="B129" s="32"/>
      <c r="C129" s="175" t="s">
        <v>197</v>
      </c>
      <c r="D129" s="175" t="s">
        <v>144</v>
      </c>
      <c r="E129" s="176" t="s">
        <v>1001</v>
      </c>
      <c r="F129" s="177" t="s">
        <v>1002</v>
      </c>
      <c r="G129" s="178" t="s">
        <v>147</v>
      </c>
      <c r="H129" s="179">
        <v>97.5</v>
      </c>
      <c r="I129" s="180">
        <v>19.7</v>
      </c>
      <c r="J129" s="180">
        <f>ROUND(I129*H129,2)</f>
        <v>1920.75</v>
      </c>
      <c r="K129" s="177" t="s">
        <v>148</v>
      </c>
      <c r="L129" s="36"/>
      <c r="M129" s="181" t="s">
        <v>26</v>
      </c>
      <c r="N129" s="182" t="s">
        <v>45</v>
      </c>
      <c r="O129" s="183">
        <v>2.8000000000000001E-2</v>
      </c>
      <c r="P129" s="183">
        <f>O129*H129</f>
        <v>2.73</v>
      </c>
      <c r="Q129" s="183">
        <v>0</v>
      </c>
      <c r="R129" s="183">
        <f>Q129*H129</f>
        <v>0</v>
      </c>
      <c r="S129" s="183">
        <v>0</v>
      </c>
      <c r="T129" s="184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85" t="s">
        <v>149</v>
      </c>
      <c r="AT129" s="185" t="s">
        <v>144</v>
      </c>
      <c r="AU129" s="185" t="s">
        <v>82</v>
      </c>
      <c r="AY129" s="17" t="s">
        <v>142</v>
      </c>
      <c r="BE129" s="186">
        <f>IF(N129="základní",J129,0)</f>
        <v>0</v>
      </c>
      <c r="BF129" s="186">
        <f>IF(N129="snížená",J129,0)</f>
        <v>0</v>
      </c>
      <c r="BG129" s="186">
        <f>IF(N129="zákl. přenesená",J129,0)</f>
        <v>1920.75</v>
      </c>
      <c r="BH129" s="186">
        <f>IF(N129="sníž. přenesená",J129,0)</f>
        <v>0</v>
      </c>
      <c r="BI129" s="186">
        <f>IF(N129="nulová",J129,0)</f>
        <v>0</v>
      </c>
      <c r="BJ129" s="17" t="s">
        <v>149</v>
      </c>
      <c r="BK129" s="186">
        <f>ROUND(I129*H129,2)</f>
        <v>1920.75</v>
      </c>
      <c r="BL129" s="17" t="s">
        <v>149</v>
      </c>
      <c r="BM129" s="185" t="s">
        <v>1003</v>
      </c>
    </row>
    <row r="130" spans="1:65" s="2" customFormat="1" ht="10.199999999999999">
      <c r="A130" s="31"/>
      <c r="B130" s="32"/>
      <c r="C130" s="33"/>
      <c r="D130" s="187" t="s">
        <v>151</v>
      </c>
      <c r="E130" s="33"/>
      <c r="F130" s="188" t="s">
        <v>1004</v>
      </c>
      <c r="G130" s="33"/>
      <c r="H130" s="33"/>
      <c r="I130" s="33"/>
      <c r="J130" s="33"/>
      <c r="K130" s="33"/>
      <c r="L130" s="36"/>
      <c r="M130" s="189"/>
      <c r="N130" s="190"/>
      <c r="O130" s="62"/>
      <c r="P130" s="62"/>
      <c r="Q130" s="62"/>
      <c r="R130" s="62"/>
      <c r="S130" s="62"/>
      <c r="T130" s="63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T130" s="17" t="s">
        <v>151</v>
      </c>
      <c r="AU130" s="17" t="s">
        <v>82</v>
      </c>
    </row>
    <row r="131" spans="1:65" s="13" customFormat="1" ht="10.199999999999999">
      <c r="B131" s="191"/>
      <c r="C131" s="192"/>
      <c r="D131" s="187" t="s">
        <v>153</v>
      </c>
      <c r="E131" s="193" t="s">
        <v>26</v>
      </c>
      <c r="F131" s="194" t="s">
        <v>1005</v>
      </c>
      <c r="G131" s="192"/>
      <c r="H131" s="193" t="s">
        <v>26</v>
      </c>
      <c r="I131" s="192"/>
      <c r="J131" s="192"/>
      <c r="K131" s="192"/>
      <c r="L131" s="195"/>
      <c r="M131" s="196"/>
      <c r="N131" s="197"/>
      <c r="O131" s="197"/>
      <c r="P131" s="197"/>
      <c r="Q131" s="197"/>
      <c r="R131" s="197"/>
      <c r="S131" s="197"/>
      <c r="T131" s="198"/>
      <c r="AT131" s="199" t="s">
        <v>153</v>
      </c>
      <c r="AU131" s="199" t="s">
        <v>82</v>
      </c>
      <c r="AV131" s="13" t="s">
        <v>80</v>
      </c>
      <c r="AW131" s="13" t="s">
        <v>33</v>
      </c>
      <c r="AX131" s="13" t="s">
        <v>72</v>
      </c>
      <c r="AY131" s="199" t="s">
        <v>142</v>
      </c>
    </row>
    <row r="132" spans="1:65" s="14" customFormat="1" ht="10.199999999999999">
      <c r="B132" s="200"/>
      <c r="C132" s="201"/>
      <c r="D132" s="187" t="s">
        <v>153</v>
      </c>
      <c r="E132" s="202" t="s">
        <v>26</v>
      </c>
      <c r="F132" s="203" t="s">
        <v>1050</v>
      </c>
      <c r="G132" s="201"/>
      <c r="H132" s="204">
        <v>97.5</v>
      </c>
      <c r="I132" s="201"/>
      <c r="J132" s="201"/>
      <c r="K132" s="201"/>
      <c r="L132" s="205"/>
      <c r="M132" s="206"/>
      <c r="N132" s="207"/>
      <c r="O132" s="207"/>
      <c r="P132" s="207"/>
      <c r="Q132" s="207"/>
      <c r="R132" s="207"/>
      <c r="S132" s="207"/>
      <c r="T132" s="208"/>
      <c r="AT132" s="209" t="s">
        <v>153</v>
      </c>
      <c r="AU132" s="209" t="s">
        <v>82</v>
      </c>
      <c r="AV132" s="14" t="s">
        <v>82</v>
      </c>
      <c r="AW132" s="14" t="s">
        <v>33</v>
      </c>
      <c r="AX132" s="14" t="s">
        <v>80</v>
      </c>
      <c r="AY132" s="209" t="s">
        <v>142</v>
      </c>
    </row>
    <row r="133" spans="1:65" s="12" customFormat="1" ht="22.8" customHeight="1">
      <c r="B133" s="160"/>
      <c r="C133" s="161"/>
      <c r="D133" s="162" t="s">
        <v>71</v>
      </c>
      <c r="E133" s="173" t="s">
        <v>162</v>
      </c>
      <c r="F133" s="173" t="s">
        <v>326</v>
      </c>
      <c r="G133" s="161"/>
      <c r="H133" s="161"/>
      <c r="I133" s="161"/>
      <c r="J133" s="174">
        <f>BK133</f>
        <v>10000</v>
      </c>
      <c r="K133" s="161"/>
      <c r="L133" s="165"/>
      <c r="M133" s="166"/>
      <c r="N133" s="167"/>
      <c r="O133" s="167"/>
      <c r="P133" s="168">
        <f>SUM(P134:P137)</f>
        <v>0</v>
      </c>
      <c r="Q133" s="167"/>
      <c r="R133" s="168">
        <f>SUM(R134:R137)</f>
        <v>0</v>
      </c>
      <c r="S133" s="167"/>
      <c r="T133" s="169">
        <f>SUM(T134:T137)</f>
        <v>0</v>
      </c>
      <c r="AR133" s="170" t="s">
        <v>80</v>
      </c>
      <c r="AT133" s="171" t="s">
        <v>71</v>
      </c>
      <c r="AU133" s="171" t="s">
        <v>80</v>
      </c>
      <c r="AY133" s="170" t="s">
        <v>142</v>
      </c>
      <c r="BK133" s="172">
        <f>SUM(BK134:BK137)</f>
        <v>10000</v>
      </c>
    </row>
    <row r="134" spans="1:65" s="2" customFormat="1" ht="16.5" customHeight="1">
      <c r="A134" s="31"/>
      <c r="B134" s="32"/>
      <c r="C134" s="175" t="s">
        <v>206</v>
      </c>
      <c r="D134" s="175" t="s">
        <v>144</v>
      </c>
      <c r="E134" s="176" t="s">
        <v>1051</v>
      </c>
      <c r="F134" s="177" t="s">
        <v>1052</v>
      </c>
      <c r="G134" s="178" t="s">
        <v>337</v>
      </c>
      <c r="H134" s="179">
        <v>2</v>
      </c>
      <c r="I134" s="180">
        <v>5000</v>
      </c>
      <c r="J134" s="180">
        <f>ROUND(I134*H134,2)</f>
        <v>10000</v>
      </c>
      <c r="K134" s="177" t="s">
        <v>26</v>
      </c>
      <c r="L134" s="36"/>
      <c r="M134" s="181" t="s">
        <v>26</v>
      </c>
      <c r="N134" s="182" t="s">
        <v>45</v>
      </c>
      <c r="O134" s="183">
        <v>0</v>
      </c>
      <c r="P134" s="183">
        <f>O134*H134</f>
        <v>0</v>
      </c>
      <c r="Q134" s="183">
        <v>0</v>
      </c>
      <c r="R134" s="183">
        <f>Q134*H134</f>
        <v>0</v>
      </c>
      <c r="S134" s="183">
        <v>0</v>
      </c>
      <c r="T134" s="184">
        <f>S134*H134</f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85" t="s">
        <v>149</v>
      </c>
      <c r="AT134" s="185" t="s">
        <v>144</v>
      </c>
      <c r="AU134" s="185" t="s">
        <v>82</v>
      </c>
      <c r="AY134" s="17" t="s">
        <v>142</v>
      </c>
      <c r="BE134" s="186">
        <f>IF(N134="základní",J134,0)</f>
        <v>0</v>
      </c>
      <c r="BF134" s="186">
        <f>IF(N134="snížená",J134,0)</f>
        <v>0</v>
      </c>
      <c r="BG134" s="186">
        <f>IF(N134="zákl. přenesená",J134,0)</f>
        <v>10000</v>
      </c>
      <c r="BH134" s="186">
        <f>IF(N134="sníž. přenesená",J134,0)</f>
        <v>0</v>
      </c>
      <c r="BI134" s="186">
        <f>IF(N134="nulová",J134,0)</f>
        <v>0</v>
      </c>
      <c r="BJ134" s="17" t="s">
        <v>149</v>
      </c>
      <c r="BK134" s="186">
        <f>ROUND(I134*H134,2)</f>
        <v>10000</v>
      </c>
      <c r="BL134" s="17" t="s">
        <v>149</v>
      </c>
      <c r="BM134" s="185" t="s">
        <v>1053</v>
      </c>
    </row>
    <row r="135" spans="1:65" s="2" customFormat="1" ht="10.199999999999999">
      <c r="A135" s="31"/>
      <c r="B135" s="32"/>
      <c r="C135" s="33"/>
      <c r="D135" s="187" t="s">
        <v>151</v>
      </c>
      <c r="E135" s="33"/>
      <c r="F135" s="188" t="s">
        <v>1052</v>
      </c>
      <c r="G135" s="33"/>
      <c r="H135" s="33"/>
      <c r="I135" s="33"/>
      <c r="J135" s="33"/>
      <c r="K135" s="33"/>
      <c r="L135" s="36"/>
      <c r="M135" s="189"/>
      <c r="N135" s="190"/>
      <c r="O135" s="62"/>
      <c r="P135" s="62"/>
      <c r="Q135" s="62"/>
      <c r="R135" s="62"/>
      <c r="S135" s="62"/>
      <c r="T135" s="63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T135" s="17" t="s">
        <v>151</v>
      </c>
      <c r="AU135" s="17" t="s">
        <v>82</v>
      </c>
    </row>
    <row r="136" spans="1:65" s="13" customFormat="1" ht="10.199999999999999">
      <c r="B136" s="191"/>
      <c r="C136" s="192"/>
      <c r="D136" s="187" t="s">
        <v>153</v>
      </c>
      <c r="E136" s="193" t="s">
        <v>26</v>
      </c>
      <c r="F136" s="194" t="s">
        <v>1054</v>
      </c>
      <c r="G136" s="192"/>
      <c r="H136" s="193" t="s">
        <v>26</v>
      </c>
      <c r="I136" s="192"/>
      <c r="J136" s="192"/>
      <c r="K136" s="192"/>
      <c r="L136" s="195"/>
      <c r="M136" s="196"/>
      <c r="N136" s="197"/>
      <c r="O136" s="197"/>
      <c r="P136" s="197"/>
      <c r="Q136" s="197"/>
      <c r="R136" s="197"/>
      <c r="S136" s="197"/>
      <c r="T136" s="198"/>
      <c r="AT136" s="199" t="s">
        <v>153</v>
      </c>
      <c r="AU136" s="199" t="s">
        <v>82</v>
      </c>
      <c r="AV136" s="13" t="s">
        <v>80</v>
      </c>
      <c r="AW136" s="13" t="s">
        <v>33</v>
      </c>
      <c r="AX136" s="13" t="s">
        <v>72</v>
      </c>
      <c r="AY136" s="199" t="s">
        <v>142</v>
      </c>
    </row>
    <row r="137" spans="1:65" s="14" customFormat="1" ht="10.199999999999999">
      <c r="B137" s="200"/>
      <c r="C137" s="201"/>
      <c r="D137" s="187" t="s">
        <v>153</v>
      </c>
      <c r="E137" s="202" t="s">
        <v>26</v>
      </c>
      <c r="F137" s="203" t="s">
        <v>82</v>
      </c>
      <c r="G137" s="201"/>
      <c r="H137" s="204">
        <v>2</v>
      </c>
      <c r="I137" s="201"/>
      <c r="J137" s="201"/>
      <c r="K137" s="201"/>
      <c r="L137" s="205"/>
      <c r="M137" s="206"/>
      <c r="N137" s="207"/>
      <c r="O137" s="207"/>
      <c r="P137" s="207"/>
      <c r="Q137" s="207"/>
      <c r="R137" s="207"/>
      <c r="S137" s="207"/>
      <c r="T137" s="208"/>
      <c r="AT137" s="209" t="s">
        <v>153</v>
      </c>
      <c r="AU137" s="209" t="s">
        <v>82</v>
      </c>
      <c r="AV137" s="14" t="s">
        <v>82</v>
      </c>
      <c r="AW137" s="14" t="s">
        <v>33</v>
      </c>
      <c r="AX137" s="14" t="s">
        <v>80</v>
      </c>
      <c r="AY137" s="209" t="s">
        <v>142</v>
      </c>
    </row>
    <row r="138" spans="1:65" s="12" customFormat="1" ht="22.8" customHeight="1">
      <c r="B138" s="160"/>
      <c r="C138" s="161"/>
      <c r="D138" s="162" t="s">
        <v>71</v>
      </c>
      <c r="E138" s="173" t="s">
        <v>1025</v>
      </c>
      <c r="F138" s="173" t="s">
        <v>426</v>
      </c>
      <c r="G138" s="161"/>
      <c r="H138" s="161"/>
      <c r="I138" s="161"/>
      <c r="J138" s="174">
        <f>BK138</f>
        <v>362.64</v>
      </c>
      <c r="K138" s="161"/>
      <c r="L138" s="165"/>
      <c r="M138" s="166"/>
      <c r="N138" s="167"/>
      <c r="O138" s="167"/>
      <c r="P138" s="168">
        <f>SUM(P139:P140)</f>
        <v>0.81522099999999997</v>
      </c>
      <c r="Q138" s="167"/>
      <c r="R138" s="168">
        <f>SUM(R139:R140)</f>
        <v>0</v>
      </c>
      <c r="S138" s="167"/>
      <c r="T138" s="169">
        <f>SUM(T139:T140)</f>
        <v>0</v>
      </c>
      <c r="AR138" s="170" t="s">
        <v>80</v>
      </c>
      <c r="AT138" s="171" t="s">
        <v>71</v>
      </c>
      <c r="AU138" s="171" t="s">
        <v>80</v>
      </c>
      <c r="AY138" s="170" t="s">
        <v>142</v>
      </c>
      <c r="BK138" s="172">
        <f>SUM(BK139:BK140)</f>
        <v>362.64</v>
      </c>
    </row>
    <row r="139" spans="1:65" s="2" customFormat="1" ht="16.5" customHeight="1">
      <c r="A139" s="31"/>
      <c r="B139" s="32"/>
      <c r="C139" s="175" t="s">
        <v>212</v>
      </c>
      <c r="D139" s="175" t="s">
        <v>144</v>
      </c>
      <c r="E139" s="176" t="s">
        <v>860</v>
      </c>
      <c r="F139" s="177" t="s">
        <v>861</v>
      </c>
      <c r="G139" s="178" t="s">
        <v>321</v>
      </c>
      <c r="H139" s="179">
        <v>0.40699999999999997</v>
      </c>
      <c r="I139" s="180">
        <v>891</v>
      </c>
      <c r="J139" s="180">
        <f>ROUND(I139*H139,2)</f>
        <v>362.64</v>
      </c>
      <c r="K139" s="177" t="s">
        <v>989</v>
      </c>
      <c r="L139" s="36"/>
      <c r="M139" s="181" t="s">
        <v>26</v>
      </c>
      <c r="N139" s="182" t="s">
        <v>45</v>
      </c>
      <c r="O139" s="183">
        <v>2.0030000000000001</v>
      </c>
      <c r="P139" s="183">
        <f>O139*H139</f>
        <v>0.81522099999999997</v>
      </c>
      <c r="Q139" s="183">
        <v>0</v>
      </c>
      <c r="R139" s="183">
        <f>Q139*H139</f>
        <v>0</v>
      </c>
      <c r="S139" s="183">
        <v>0</v>
      </c>
      <c r="T139" s="184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85" t="s">
        <v>149</v>
      </c>
      <c r="AT139" s="185" t="s">
        <v>144</v>
      </c>
      <c r="AU139" s="185" t="s">
        <v>82</v>
      </c>
      <c r="AY139" s="17" t="s">
        <v>142</v>
      </c>
      <c r="BE139" s="186">
        <f>IF(N139="základní",J139,0)</f>
        <v>0</v>
      </c>
      <c r="BF139" s="186">
        <f>IF(N139="snížená",J139,0)</f>
        <v>0</v>
      </c>
      <c r="BG139" s="186">
        <f>IF(N139="zákl. přenesená",J139,0)</f>
        <v>362.64</v>
      </c>
      <c r="BH139" s="186">
        <f>IF(N139="sníž. přenesená",J139,0)</f>
        <v>0</v>
      </c>
      <c r="BI139" s="186">
        <f>IF(N139="nulová",J139,0)</f>
        <v>0</v>
      </c>
      <c r="BJ139" s="17" t="s">
        <v>149</v>
      </c>
      <c r="BK139" s="186">
        <f>ROUND(I139*H139,2)</f>
        <v>362.64</v>
      </c>
      <c r="BL139" s="17" t="s">
        <v>149</v>
      </c>
      <c r="BM139" s="185" t="s">
        <v>1026</v>
      </c>
    </row>
    <row r="140" spans="1:65" s="2" customFormat="1" ht="10.199999999999999">
      <c r="A140" s="31"/>
      <c r="B140" s="32"/>
      <c r="C140" s="33"/>
      <c r="D140" s="187" t="s">
        <v>151</v>
      </c>
      <c r="E140" s="33"/>
      <c r="F140" s="188" t="s">
        <v>863</v>
      </c>
      <c r="G140" s="33"/>
      <c r="H140" s="33"/>
      <c r="I140" s="33"/>
      <c r="J140" s="33"/>
      <c r="K140" s="33"/>
      <c r="L140" s="36"/>
      <c r="M140" s="229"/>
      <c r="N140" s="230"/>
      <c r="O140" s="231"/>
      <c r="P140" s="231"/>
      <c r="Q140" s="231"/>
      <c r="R140" s="231"/>
      <c r="S140" s="231"/>
      <c r="T140" s="232"/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T140" s="17" t="s">
        <v>151</v>
      </c>
      <c r="AU140" s="17" t="s">
        <v>82</v>
      </c>
    </row>
    <row r="141" spans="1:65" s="2" customFormat="1" ht="6.9" customHeight="1">
      <c r="A141" s="31"/>
      <c r="B141" s="45"/>
      <c r="C141" s="46"/>
      <c r="D141" s="46"/>
      <c r="E141" s="46"/>
      <c r="F141" s="46"/>
      <c r="G141" s="46"/>
      <c r="H141" s="46"/>
      <c r="I141" s="46"/>
      <c r="J141" s="46"/>
      <c r="K141" s="46"/>
      <c r="L141" s="36"/>
      <c r="M141" s="31"/>
      <c r="O141" s="31"/>
      <c r="P141" s="31"/>
      <c r="Q141" s="31"/>
      <c r="R141" s="31"/>
      <c r="S141" s="31"/>
      <c r="T141" s="31"/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</row>
  </sheetData>
  <sheetProtection algorithmName="SHA-512" hashValue="jVUkxjW79PySkGZiJSeM79dbFBq5eAZ3rGcsatmLgITmTN/J/iHpB+eg6DW9KySpcS/qRsOZOqcY2n1plulQhA==" saltValue="T+kCIiV9s8XOBVGQLvF+9bez1gQZasV9Kn3qyhNLPfiFHi1CefrtxY1spXJX6lm203qiMCx1RbPTn2zRYINbdw==" spinCount="100000" sheet="1" objects="1" scenarios="1" formatColumns="0" formatRows="0" autoFilter="0"/>
  <autoFilter ref="C88:K140"/>
  <mergeCells count="11">
    <mergeCell ref="L2:V2"/>
    <mergeCell ref="E52:H52"/>
    <mergeCell ref="E54:H54"/>
    <mergeCell ref="E77:H77"/>
    <mergeCell ref="E79:H79"/>
    <mergeCell ref="E81:H81"/>
    <mergeCell ref="E7:H7"/>
    <mergeCell ref="E9:H9"/>
    <mergeCell ref="E11:H11"/>
    <mergeCell ref="E29:H29"/>
    <mergeCell ref="E50:H50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45"/>
  <sheetViews>
    <sheetView showGridLines="0" workbookViewId="0"/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" style="1" customWidth="1"/>
    <col min="8" max="8" width="11.42578125" style="1" customWidth="1"/>
    <col min="9" max="11" width="20.140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 ht="10.199999999999999">
      <c r="A1" s="22"/>
    </row>
    <row r="2" spans="1:46" s="1" customFormat="1" ht="36.9" customHeight="1"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AT2" s="17" t="s">
        <v>105</v>
      </c>
    </row>
    <row r="3" spans="1:46" s="1" customFormat="1" ht="6.9" customHeight="1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20"/>
      <c r="AT3" s="17" t="s">
        <v>82</v>
      </c>
    </row>
    <row r="4" spans="1:46" s="1" customFormat="1" ht="24.9" customHeight="1">
      <c r="B4" s="20"/>
      <c r="D4" s="108" t="s">
        <v>109</v>
      </c>
      <c r="L4" s="20"/>
      <c r="M4" s="109" t="s">
        <v>10</v>
      </c>
      <c r="AT4" s="17" t="s">
        <v>33</v>
      </c>
    </row>
    <row r="5" spans="1:46" s="1" customFormat="1" ht="6.9" customHeight="1">
      <c r="B5" s="20"/>
      <c r="L5" s="20"/>
    </row>
    <row r="6" spans="1:46" s="1" customFormat="1" ht="12" customHeight="1">
      <c r="B6" s="20"/>
      <c r="D6" s="110" t="s">
        <v>14</v>
      </c>
      <c r="L6" s="20"/>
    </row>
    <row r="7" spans="1:46" s="1" customFormat="1" ht="16.5" customHeight="1">
      <c r="B7" s="20"/>
      <c r="E7" s="275" t="str">
        <f>'Rekapitulace stavby'!K6</f>
        <v>Výsadba větrolamu a výstavba mělkého průlehu na KN 1613 v k. ú. Svinčany</v>
      </c>
      <c r="F7" s="276"/>
      <c r="G7" s="276"/>
      <c r="H7" s="276"/>
      <c r="L7" s="20"/>
    </row>
    <row r="8" spans="1:46" s="1" customFormat="1" ht="12" customHeight="1">
      <c r="B8" s="20"/>
      <c r="D8" s="110" t="s">
        <v>110</v>
      </c>
      <c r="L8" s="20"/>
    </row>
    <row r="9" spans="1:46" s="2" customFormat="1" ht="16.5" customHeight="1">
      <c r="A9" s="31"/>
      <c r="B9" s="36"/>
      <c r="C9" s="31"/>
      <c r="D9" s="31"/>
      <c r="E9" s="275" t="s">
        <v>842</v>
      </c>
      <c r="F9" s="278"/>
      <c r="G9" s="278"/>
      <c r="H9" s="278"/>
      <c r="I9" s="31"/>
      <c r="J9" s="31"/>
      <c r="K9" s="31"/>
      <c r="L9" s="11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6"/>
      <c r="C10" s="31"/>
      <c r="D10" s="110" t="s">
        <v>843</v>
      </c>
      <c r="E10" s="31"/>
      <c r="F10" s="31"/>
      <c r="G10" s="31"/>
      <c r="H10" s="31"/>
      <c r="I10" s="31"/>
      <c r="J10" s="31"/>
      <c r="K10" s="31"/>
      <c r="L10" s="11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6.5" customHeight="1">
      <c r="A11" s="31"/>
      <c r="B11" s="36"/>
      <c r="C11" s="31"/>
      <c r="D11" s="31"/>
      <c r="E11" s="277" t="s">
        <v>1056</v>
      </c>
      <c r="F11" s="278"/>
      <c r="G11" s="278"/>
      <c r="H11" s="278"/>
      <c r="I11" s="31"/>
      <c r="J11" s="31"/>
      <c r="K11" s="31"/>
      <c r="L11" s="11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0.199999999999999">
      <c r="A12" s="31"/>
      <c r="B12" s="36"/>
      <c r="C12" s="31"/>
      <c r="D12" s="31"/>
      <c r="E12" s="31"/>
      <c r="F12" s="31"/>
      <c r="G12" s="31"/>
      <c r="H12" s="31"/>
      <c r="I12" s="31"/>
      <c r="J12" s="31"/>
      <c r="K12" s="31"/>
      <c r="L12" s="11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customHeight="1">
      <c r="A13" s="31"/>
      <c r="B13" s="36"/>
      <c r="C13" s="31"/>
      <c r="D13" s="110" t="s">
        <v>16</v>
      </c>
      <c r="E13" s="31"/>
      <c r="F13" s="101" t="s">
        <v>102</v>
      </c>
      <c r="G13" s="31"/>
      <c r="H13" s="31"/>
      <c r="I13" s="110" t="s">
        <v>18</v>
      </c>
      <c r="J13" s="101" t="s">
        <v>19</v>
      </c>
      <c r="K13" s="31"/>
      <c r="L13" s="11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0" t="s">
        <v>20</v>
      </c>
      <c r="E14" s="31"/>
      <c r="F14" s="101" t="s">
        <v>21</v>
      </c>
      <c r="G14" s="31"/>
      <c r="H14" s="31"/>
      <c r="I14" s="110" t="s">
        <v>22</v>
      </c>
      <c r="J14" s="112" t="str">
        <f>'Rekapitulace stavby'!AN8</f>
        <v>8. 8. 2019</v>
      </c>
      <c r="K14" s="31"/>
      <c r="L14" s="11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8" customHeight="1">
      <c r="A15" s="31"/>
      <c r="B15" s="36"/>
      <c r="C15" s="31"/>
      <c r="D15" s="31"/>
      <c r="E15" s="31"/>
      <c r="F15" s="31"/>
      <c r="G15" s="31"/>
      <c r="H15" s="31"/>
      <c r="I15" s="31"/>
      <c r="J15" s="31"/>
      <c r="K15" s="31"/>
      <c r="L15" s="11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customHeight="1">
      <c r="A16" s="31"/>
      <c r="B16" s="36"/>
      <c r="C16" s="31"/>
      <c r="D16" s="110" t="s">
        <v>24</v>
      </c>
      <c r="E16" s="31"/>
      <c r="F16" s="31"/>
      <c r="G16" s="31"/>
      <c r="H16" s="31"/>
      <c r="I16" s="110" t="s">
        <v>25</v>
      </c>
      <c r="J16" s="101" t="s">
        <v>26</v>
      </c>
      <c r="K16" s="31"/>
      <c r="L16" s="11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customHeight="1">
      <c r="A17" s="31"/>
      <c r="B17" s="36"/>
      <c r="C17" s="31"/>
      <c r="D17" s="31"/>
      <c r="E17" s="101" t="s">
        <v>27</v>
      </c>
      <c r="F17" s="31"/>
      <c r="G17" s="31"/>
      <c r="H17" s="31"/>
      <c r="I17" s="110" t="s">
        <v>28</v>
      </c>
      <c r="J17" s="101" t="s">
        <v>26</v>
      </c>
      <c r="K17" s="31"/>
      <c r="L17" s="11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" customHeight="1">
      <c r="A18" s="31"/>
      <c r="B18" s="36"/>
      <c r="C18" s="31"/>
      <c r="D18" s="31"/>
      <c r="E18" s="31"/>
      <c r="F18" s="31"/>
      <c r="G18" s="31"/>
      <c r="H18" s="31"/>
      <c r="I18" s="31"/>
      <c r="J18" s="31"/>
      <c r="K18" s="31"/>
      <c r="L18" s="11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customHeight="1">
      <c r="A19" s="31"/>
      <c r="B19" s="36"/>
      <c r="C19" s="31"/>
      <c r="D19" s="110" t="s">
        <v>29</v>
      </c>
      <c r="E19" s="31"/>
      <c r="F19" s="31"/>
      <c r="G19" s="31"/>
      <c r="H19" s="31"/>
      <c r="I19" s="110" t="s">
        <v>25</v>
      </c>
      <c r="J19" s="101" t="s">
        <v>26</v>
      </c>
      <c r="K19" s="31"/>
      <c r="L19" s="11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customHeight="1">
      <c r="A20" s="31"/>
      <c r="B20" s="36"/>
      <c r="C20" s="31"/>
      <c r="D20" s="31"/>
      <c r="E20" s="101" t="s">
        <v>30</v>
      </c>
      <c r="F20" s="31"/>
      <c r="G20" s="31"/>
      <c r="H20" s="31"/>
      <c r="I20" s="110" t="s">
        <v>28</v>
      </c>
      <c r="J20" s="101" t="s">
        <v>26</v>
      </c>
      <c r="K20" s="31"/>
      <c r="L20" s="11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" customHeight="1">
      <c r="A21" s="31"/>
      <c r="B21" s="36"/>
      <c r="C21" s="31"/>
      <c r="D21" s="31"/>
      <c r="E21" s="31"/>
      <c r="F21" s="31"/>
      <c r="G21" s="31"/>
      <c r="H21" s="31"/>
      <c r="I21" s="31"/>
      <c r="J21" s="31"/>
      <c r="K21" s="31"/>
      <c r="L21" s="11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customHeight="1">
      <c r="A22" s="31"/>
      <c r="B22" s="36"/>
      <c r="C22" s="31"/>
      <c r="D22" s="110" t="s">
        <v>31</v>
      </c>
      <c r="E22" s="31"/>
      <c r="F22" s="31"/>
      <c r="G22" s="31"/>
      <c r="H22" s="31"/>
      <c r="I22" s="110" t="s">
        <v>25</v>
      </c>
      <c r="J22" s="101" t="s">
        <v>26</v>
      </c>
      <c r="K22" s="31"/>
      <c r="L22" s="11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customHeight="1">
      <c r="A23" s="31"/>
      <c r="B23" s="36"/>
      <c r="C23" s="31"/>
      <c r="D23" s="31"/>
      <c r="E23" s="101" t="s">
        <v>32</v>
      </c>
      <c r="F23" s="31"/>
      <c r="G23" s="31"/>
      <c r="H23" s="31"/>
      <c r="I23" s="110" t="s">
        <v>28</v>
      </c>
      <c r="J23" s="101" t="s">
        <v>26</v>
      </c>
      <c r="K23" s="31"/>
      <c r="L23" s="11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" customHeight="1">
      <c r="A24" s="31"/>
      <c r="B24" s="36"/>
      <c r="C24" s="31"/>
      <c r="D24" s="31"/>
      <c r="E24" s="31"/>
      <c r="F24" s="31"/>
      <c r="G24" s="31"/>
      <c r="H24" s="31"/>
      <c r="I24" s="31"/>
      <c r="J24" s="31"/>
      <c r="K24" s="31"/>
      <c r="L24" s="11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customHeight="1">
      <c r="A25" s="31"/>
      <c r="B25" s="36"/>
      <c r="C25" s="31"/>
      <c r="D25" s="110" t="s">
        <v>34</v>
      </c>
      <c r="E25" s="31"/>
      <c r="F25" s="31"/>
      <c r="G25" s="31"/>
      <c r="H25" s="31"/>
      <c r="I25" s="110" t="s">
        <v>25</v>
      </c>
      <c r="J25" s="101" t="s">
        <v>26</v>
      </c>
      <c r="K25" s="31"/>
      <c r="L25" s="11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customHeight="1">
      <c r="A26" s="31"/>
      <c r="B26" s="36"/>
      <c r="C26" s="31"/>
      <c r="D26" s="31"/>
      <c r="E26" s="101" t="s">
        <v>35</v>
      </c>
      <c r="F26" s="31"/>
      <c r="G26" s="31"/>
      <c r="H26" s="31"/>
      <c r="I26" s="110" t="s">
        <v>28</v>
      </c>
      <c r="J26" s="101" t="s">
        <v>26</v>
      </c>
      <c r="K26" s="31"/>
      <c r="L26" s="11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" customHeight="1">
      <c r="A27" s="31"/>
      <c r="B27" s="36"/>
      <c r="C27" s="31"/>
      <c r="D27" s="31"/>
      <c r="E27" s="31"/>
      <c r="F27" s="31"/>
      <c r="G27" s="31"/>
      <c r="H27" s="31"/>
      <c r="I27" s="31"/>
      <c r="J27" s="31"/>
      <c r="K27" s="31"/>
      <c r="L27" s="11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customHeight="1">
      <c r="A28" s="31"/>
      <c r="B28" s="36"/>
      <c r="C28" s="31"/>
      <c r="D28" s="110" t="s">
        <v>36</v>
      </c>
      <c r="E28" s="31"/>
      <c r="F28" s="31"/>
      <c r="G28" s="31"/>
      <c r="H28" s="31"/>
      <c r="I28" s="31"/>
      <c r="J28" s="31"/>
      <c r="K28" s="31"/>
      <c r="L28" s="11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25.5" customHeight="1">
      <c r="A29" s="113"/>
      <c r="B29" s="114"/>
      <c r="C29" s="113"/>
      <c r="D29" s="113"/>
      <c r="E29" s="279" t="s">
        <v>112</v>
      </c>
      <c r="F29" s="279"/>
      <c r="G29" s="279"/>
      <c r="H29" s="279"/>
      <c r="I29" s="113"/>
      <c r="J29" s="113"/>
      <c r="K29" s="113"/>
      <c r="L29" s="115"/>
      <c r="S29" s="113"/>
      <c r="T29" s="113"/>
      <c r="U29" s="113"/>
      <c r="V29" s="113"/>
      <c r="W29" s="113"/>
      <c r="X29" s="113"/>
      <c r="Y29" s="113"/>
      <c r="Z29" s="113"/>
      <c r="AA29" s="113"/>
      <c r="AB29" s="113"/>
      <c r="AC29" s="113"/>
      <c r="AD29" s="113"/>
      <c r="AE29" s="113"/>
    </row>
    <row r="30" spans="1:31" s="2" customFormat="1" ht="6.9" customHeight="1">
      <c r="A30" s="31"/>
      <c r="B30" s="36"/>
      <c r="C30" s="31"/>
      <c r="D30" s="31"/>
      <c r="E30" s="31"/>
      <c r="F30" s="31"/>
      <c r="G30" s="31"/>
      <c r="H30" s="31"/>
      <c r="I30" s="31"/>
      <c r="J30" s="31"/>
      <c r="K30" s="31"/>
      <c r="L30" s="11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" customHeight="1">
      <c r="A31" s="31"/>
      <c r="B31" s="36"/>
      <c r="C31" s="31"/>
      <c r="D31" s="116"/>
      <c r="E31" s="116"/>
      <c r="F31" s="116"/>
      <c r="G31" s="116"/>
      <c r="H31" s="116"/>
      <c r="I31" s="116"/>
      <c r="J31" s="116"/>
      <c r="K31" s="116"/>
      <c r="L31" s="11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6"/>
      <c r="C32" s="31"/>
      <c r="D32" s="117" t="s">
        <v>38</v>
      </c>
      <c r="E32" s="31"/>
      <c r="F32" s="31"/>
      <c r="G32" s="31"/>
      <c r="H32" s="31"/>
      <c r="I32" s="31"/>
      <c r="J32" s="118">
        <f>ROUND(J89, 2)</f>
        <v>55458.39</v>
      </c>
      <c r="K32" s="31"/>
      <c r="L32" s="11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" customHeight="1">
      <c r="A33" s="31"/>
      <c r="B33" s="36"/>
      <c r="C33" s="31"/>
      <c r="D33" s="116"/>
      <c r="E33" s="116"/>
      <c r="F33" s="116"/>
      <c r="G33" s="116"/>
      <c r="H33" s="116"/>
      <c r="I33" s="116"/>
      <c r="J33" s="116"/>
      <c r="K33" s="116"/>
      <c r="L33" s="11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" customHeight="1">
      <c r="A34" s="31"/>
      <c r="B34" s="36"/>
      <c r="C34" s="31"/>
      <c r="D34" s="31"/>
      <c r="E34" s="31"/>
      <c r="F34" s="119" t="s">
        <v>40</v>
      </c>
      <c r="G34" s="31"/>
      <c r="H34" s="31"/>
      <c r="I34" s="119" t="s">
        <v>39</v>
      </c>
      <c r="J34" s="119" t="s">
        <v>41</v>
      </c>
      <c r="K34" s="31"/>
      <c r="L34" s="11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" hidden="1" customHeight="1">
      <c r="A35" s="31"/>
      <c r="B35" s="36"/>
      <c r="C35" s="31"/>
      <c r="D35" s="120" t="s">
        <v>42</v>
      </c>
      <c r="E35" s="110" t="s">
        <v>43</v>
      </c>
      <c r="F35" s="121">
        <f>ROUND((SUM(BE89:BE144)),  2)</f>
        <v>0</v>
      </c>
      <c r="G35" s="31"/>
      <c r="H35" s="31"/>
      <c r="I35" s="122">
        <v>0.21</v>
      </c>
      <c r="J35" s="121">
        <f>ROUND(((SUM(BE89:BE144))*I35),  2)</f>
        <v>0</v>
      </c>
      <c r="K35" s="31"/>
      <c r="L35" s="11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" hidden="1" customHeight="1">
      <c r="A36" s="31"/>
      <c r="B36" s="36"/>
      <c r="C36" s="31"/>
      <c r="D36" s="31"/>
      <c r="E36" s="110" t="s">
        <v>44</v>
      </c>
      <c r="F36" s="121">
        <f>ROUND((SUM(BF89:BF144)),  2)</f>
        <v>0</v>
      </c>
      <c r="G36" s="31"/>
      <c r="H36" s="31"/>
      <c r="I36" s="122">
        <v>0.15</v>
      </c>
      <c r="J36" s="121">
        <f>ROUND(((SUM(BF89:BF144))*I36),  2)</f>
        <v>0</v>
      </c>
      <c r="K36" s="31"/>
      <c r="L36" s="11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" customHeight="1">
      <c r="A37" s="31"/>
      <c r="B37" s="36"/>
      <c r="C37" s="31"/>
      <c r="D37" s="110" t="s">
        <v>42</v>
      </c>
      <c r="E37" s="110" t="s">
        <v>45</v>
      </c>
      <c r="F37" s="121">
        <f>ROUND((SUM(BG89:BG144)),  2)</f>
        <v>55458.39</v>
      </c>
      <c r="G37" s="31"/>
      <c r="H37" s="31"/>
      <c r="I37" s="122">
        <v>0.21</v>
      </c>
      <c r="J37" s="121">
        <f>0</f>
        <v>0</v>
      </c>
      <c r="K37" s="31"/>
      <c r="L37" s="11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" customHeight="1">
      <c r="A38" s="31"/>
      <c r="B38" s="36"/>
      <c r="C38" s="31"/>
      <c r="D38" s="31"/>
      <c r="E38" s="110" t="s">
        <v>46</v>
      </c>
      <c r="F38" s="121">
        <f>ROUND((SUM(BH89:BH144)),  2)</f>
        <v>0</v>
      </c>
      <c r="G38" s="31"/>
      <c r="H38" s="31"/>
      <c r="I38" s="122">
        <v>0.15</v>
      </c>
      <c r="J38" s="121">
        <f>0</f>
        <v>0</v>
      </c>
      <c r="K38" s="31"/>
      <c r="L38" s="11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" hidden="1" customHeight="1">
      <c r="A39" s="31"/>
      <c r="B39" s="36"/>
      <c r="C39" s="31"/>
      <c r="D39" s="31"/>
      <c r="E39" s="110" t="s">
        <v>47</v>
      </c>
      <c r="F39" s="121">
        <f>ROUND((SUM(BI89:BI144)),  2)</f>
        <v>0</v>
      </c>
      <c r="G39" s="31"/>
      <c r="H39" s="31"/>
      <c r="I39" s="122">
        <v>0</v>
      </c>
      <c r="J39" s="121">
        <f>0</f>
        <v>0</v>
      </c>
      <c r="K39" s="31"/>
      <c r="L39" s="11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11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6"/>
      <c r="C41" s="123"/>
      <c r="D41" s="124" t="s">
        <v>48</v>
      </c>
      <c r="E41" s="125"/>
      <c r="F41" s="125"/>
      <c r="G41" s="126" t="s">
        <v>49</v>
      </c>
      <c r="H41" s="127" t="s">
        <v>50</v>
      </c>
      <c r="I41" s="125"/>
      <c r="J41" s="128">
        <f>SUM(J32:J39)</f>
        <v>55458.39</v>
      </c>
      <c r="K41" s="129"/>
      <c r="L41" s="11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" customHeight="1">
      <c r="A42" s="31"/>
      <c r="B42" s="130"/>
      <c r="C42" s="131"/>
      <c r="D42" s="131"/>
      <c r="E42" s="131"/>
      <c r="F42" s="131"/>
      <c r="G42" s="131"/>
      <c r="H42" s="131"/>
      <c r="I42" s="131"/>
      <c r="J42" s="131"/>
      <c r="K42" s="131"/>
      <c r="L42" s="11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6" spans="1:31" s="2" customFormat="1" ht="6.9" customHeight="1">
      <c r="A46" s="31"/>
      <c r="B46" s="132"/>
      <c r="C46" s="133"/>
      <c r="D46" s="133"/>
      <c r="E46" s="133"/>
      <c r="F46" s="133"/>
      <c r="G46" s="133"/>
      <c r="H46" s="133"/>
      <c r="I46" s="133"/>
      <c r="J46" s="133"/>
      <c r="K46" s="133"/>
      <c r="L46" s="111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</row>
    <row r="47" spans="1:31" s="2" customFormat="1" ht="24.9" customHeight="1">
      <c r="A47" s="31"/>
      <c r="B47" s="32"/>
      <c r="C47" s="23" t="s">
        <v>113</v>
      </c>
      <c r="D47" s="33"/>
      <c r="E47" s="33"/>
      <c r="F47" s="33"/>
      <c r="G47" s="33"/>
      <c r="H47" s="33"/>
      <c r="I47" s="33"/>
      <c r="J47" s="33"/>
      <c r="K47" s="33"/>
      <c r="L47" s="11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</row>
    <row r="48" spans="1:31" s="2" customFormat="1" ht="6.9" customHeight="1">
      <c r="A48" s="31"/>
      <c r="B48" s="32"/>
      <c r="C48" s="33"/>
      <c r="D48" s="33"/>
      <c r="E48" s="33"/>
      <c r="F48" s="33"/>
      <c r="G48" s="33"/>
      <c r="H48" s="33"/>
      <c r="I48" s="33"/>
      <c r="J48" s="33"/>
      <c r="K48" s="33"/>
      <c r="L48" s="111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</row>
    <row r="49" spans="1:47" s="2" customFormat="1" ht="12" customHeight="1">
      <c r="A49" s="31"/>
      <c r="B49" s="32"/>
      <c r="C49" s="28" t="s">
        <v>14</v>
      </c>
      <c r="D49" s="33"/>
      <c r="E49" s="33"/>
      <c r="F49" s="33"/>
      <c r="G49" s="33"/>
      <c r="H49" s="33"/>
      <c r="I49" s="33"/>
      <c r="J49" s="33"/>
      <c r="K49" s="33"/>
      <c r="L49" s="11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</row>
    <row r="50" spans="1:47" s="2" customFormat="1" ht="16.5" customHeight="1">
      <c r="A50" s="31"/>
      <c r="B50" s="32"/>
      <c r="C50" s="33"/>
      <c r="D50" s="33"/>
      <c r="E50" s="280" t="str">
        <f>E7</f>
        <v>Výsadba větrolamu a výstavba mělkého průlehu na KN 1613 v k. ú. Svinčany</v>
      </c>
      <c r="F50" s="281"/>
      <c r="G50" s="281"/>
      <c r="H50" s="281"/>
      <c r="I50" s="33"/>
      <c r="J50" s="33"/>
      <c r="K50" s="33"/>
      <c r="L50" s="11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</row>
    <row r="51" spans="1:47" s="1" customFormat="1" ht="12" customHeight="1">
      <c r="B51" s="21"/>
      <c r="C51" s="28" t="s">
        <v>110</v>
      </c>
      <c r="D51" s="22"/>
      <c r="E51" s="22"/>
      <c r="F51" s="22"/>
      <c r="G51" s="22"/>
      <c r="H51" s="22"/>
      <c r="I51" s="22"/>
      <c r="J51" s="22"/>
      <c r="K51" s="22"/>
      <c r="L51" s="20"/>
    </row>
    <row r="52" spans="1:47" s="2" customFormat="1" ht="16.5" customHeight="1">
      <c r="A52" s="31"/>
      <c r="B52" s="32"/>
      <c r="C52" s="33"/>
      <c r="D52" s="33"/>
      <c r="E52" s="280" t="s">
        <v>842</v>
      </c>
      <c r="F52" s="282"/>
      <c r="G52" s="282"/>
      <c r="H52" s="282"/>
      <c r="I52" s="33"/>
      <c r="J52" s="33"/>
      <c r="K52" s="33"/>
      <c r="L52" s="11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</row>
    <row r="53" spans="1:47" s="2" customFormat="1" ht="12" customHeight="1">
      <c r="A53" s="31"/>
      <c r="B53" s="32"/>
      <c r="C53" s="28" t="s">
        <v>843</v>
      </c>
      <c r="D53" s="33"/>
      <c r="E53" s="33"/>
      <c r="F53" s="33"/>
      <c r="G53" s="33"/>
      <c r="H53" s="33"/>
      <c r="I53" s="33"/>
      <c r="J53" s="33"/>
      <c r="K53" s="33"/>
      <c r="L53" s="111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</row>
    <row r="54" spans="1:47" s="2" customFormat="1" ht="16.5" customHeight="1">
      <c r="A54" s="31"/>
      <c r="B54" s="32"/>
      <c r="C54" s="33"/>
      <c r="D54" s="33"/>
      <c r="E54" s="271" t="str">
        <f>E11</f>
        <v>3.5 - SO 03.5 Následná péče 3. rok</v>
      </c>
      <c r="F54" s="282"/>
      <c r="G54" s="282"/>
      <c r="H54" s="282"/>
      <c r="I54" s="33"/>
      <c r="J54" s="33"/>
      <c r="K54" s="33"/>
      <c r="L54" s="111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</row>
    <row r="55" spans="1:47" s="2" customFormat="1" ht="6.9" customHeight="1">
      <c r="A55" s="31"/>
      <c r="B55" s="32"/>
      <c r="C55" s="33"/>
      <c r="D55" s="33"/>
      <c r="E55" s="33"/>
      <c r="F55" s="33"/>
      <c r="G55" s="33"/>
      <c r="H55" s="33"/>
      <c r="I55" s="33"/>
      <c r="J55" s="33"/>
      <c r="K55" s="33"/>
      <c r="L55" s="111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</row>
    <row r="56" spans="1:47" s="2" customFormat="1" ht="12" customHeight="1">
      <c r="A56" s="31"/>
      <c r="B56" s="32"/>
      <c r="C56" s="28" t="s">
        <v>20</v>
      </c>
      <c r="D56" s="33"/>
      <c r="E56" s="33"/>
      <c r="F56" s="26" t="str">
        <f>F14</f>
        <v>Svinčany</v>
      </c>
      <c r="G56" s="33"/>
      <c r="H56" s="33"/>
      <c r="I56" s="28" t="s">
        <v>22</v>
      </c>
      <c r="J56" s="57" t="str">
        <f>IF(J14="","",J14)</f>
        <v>8. 8. 2019</v>
      </c>
      <c r="K56" s="33"/>
      <c r="L56" s="111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</row>
    <row r="57" spans="1:47" s="2" customFormat="1" ht="6.9" customHeight="1">
      <c r="A57" s="31"/>
      <c r="B57" s="32"/>
      <c r="C57" s="33"/>
      <c r="D57" s="33"/>
      <c r="E57" s="33"/>
      <c r="F57" s="33"/>
      <c r="G57" s="33"/>
      <c r="H57" s="33"/>
      <c r="I57" s="33"/>
      <c r="J57" s="33"/>
      <c r="K57" s="33"/>
      <c r="L57" s="111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</row>
    <row r="58" spans="1:47" s="2" customFormat="1" ht="43.05" customHeight="1">
      <c r="A58" s="31"/>
      <c r="B58" s="32"/>
      <c r="C58" s="28" t="s">
        <v>24</v>
      </c>
      <c r="D58" s="33"/>
      <c r="E58" s="33"/>
      <c r="F58" s="26" t="str">
        <f>E17</f>
        <v>Obec Svinčany</v>
      </c>
      <c r="G58" s="33"/>
      <c r="H58" s="33"/>
      <c r="I58" s="28" t="s">
        <v>31</v>
      </c>
      <c r="J58" s="29" t="str">
        <f>E23</f>
        <v>Povodí Labe, státní podnik, OIČ, Hradec Králové</v>
      </c>
      <c r="K58" s="33"/>
      <c r="L58" s="111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</row>
    <row r="59" spans="1:47" s="2" customFormat="1" ht="15.15" customHeight="1">
      <c r="A59" s="31"/>
      <c r="B59" s="32"/>
      <c r="C59" s="28" t="s">
        <v>29</v>
      </c>
      <c r="D59" s="33"/>
      <c r="E59" s="33"/>
      <c r="F59" s="26" t="str">
        <f>IF(E20="","",E20)</f>
        <v>dle výběrového řízení</v>
      </c>
      <c r="G59" s="33"/>
      <c r="H59" s="33"/>
      <c r="I59" s="28" t="s">
        <v>34</v>
      </c>
      <c r="J59" s="29" t="str">
        <f>E26</f>
        <v>Ing. Eva Morkesová</v>
      </c>
      <c r="K59" s="33"/>
      <c r="L59" s="111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</row>
    <row r="60" spans="1:47" s="2" customFormat="1" ht="10.35" customHeight="1">
      <c r="A60" s="31"/>
      <c r="B60" s="32"/>
      <c r="C60" s="33"/>
      <c r="D60" s="33"/>
      <c r="E60" s="33"/>
      <c r="F60" s="33"/>
      <c r="G60" s="33"/>
      <c r="H60" s="33"/>
      <c r="I60" s="33"/>
      <c r="J60" s="33"/>
      <c r="K60" s="33"/>
      <c r="L60" s="111"/>
      <c r="S60" s="31"/>
      <c r="T60" s="31"/>
      <c r="U60" s="31"/>
      <c r="V60" s="31"/>
      <c r="W60" s="31"/>
      <c r="X60" s="31"/>
      <c r="Y60" s="31"/>
      <c r="Z60" s="31"/>
      <c r="AA60" s="31"/>
      <c r="AB60" s="31"/>
      <c r="AC60" s="31"/>
      <c r="AD60" s="31"/>
      <c r="AE60" s="31"/>
    </row>
    <row r="61" spans="1:47" s="2" customFormat="1" ht="29.25" customHeight="1">
      <c r="A61" s="31"/>
      <c r="B61" s="32"/>
      <c r="C61" s="134" t="s">
        <v>114</v>
      </c>
      <c r="D61" s="135"/>
      <c r="E61" s="135"/>
      <c r="F61" s="135"/>
      <c r="G61" s="135"/>
      <c r="H61" s="135"/>
      <c r="I61" s="135"/>
      <c r="J61" s="136" t="s">
        <v>115</v>
      </c>
      <c r="K61" s="135"/>
      <c r="L61" s="11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47" s="2" customFormat="1" ht="10.35" customHeight="1">
      <c r="A62" s="31"/>
      <c r="B62" s="32"/>
      <c r="C62" s="33"/>
      <c r="D62" s="33"/>
      <c r="E62" s="33"/>
      <c r="F62" s="33"/>
      <c r="G62" s="33"/>
      <c r="H62" s="33"/>
      <c r="I62" s="33"/>
      <c r="J62" s="33"/>
      <c r="K62" s="33"/>
      <c r="L62" s="111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</row>
    <row r="63" spans="1:47" s="2" customFormat="1" ht="22.8" customHeight="1">
      <c r="A63" s="31"/>
      <c r="B63" s="32"/>
      <c r="C63" s="137" t="s">
        <v>70</v>
      </c>
      <c r="D63" s="33"/>
      <c r="E63" s="33"/>
      <c r="F63" s="33"/>
      <c r="G63" s="33"/>
      <c r="H63" s="33"/>
      <c r="I63" s="33"/>
      <c r="J63" s="75">
        <f>J89</f>
        <v>55458.39</v>
      </c>
      <c r="K63" s="33"/>
      <c r="L63" s="111"/>
      <c r="S63" s="31"/>
      <c r="T63" s="31"/>
      <c r="U63" s="31"/>
      <c r="V63" s="31"/>
      <c r="W63" s="31"/>
      <c r="X63" s="31"/>
      <c r="Y63" s="31"/>
      <c r="Z63" s="31"/>
      <c r="AA63" s="31"/>
      <c r="AB63" s="31"/>
      <c r="AC63" s="31"/>
      <c r="AD63" s="31"/>
      <c r="AE63" s="31"/>
      <c r="AU63" s="17" t="s">
        <v>116</v>
      </c>
    </row>
    <row r="64" spans="1:47" s="9" customFormat="1" ht="24.9" customHeight="1">
      <c r="B64" s="138"/>
      <c r="C64" s="139"/>
      <c r="D64" s="140" t="s">
        <v>117</v>
      </c>
      <c r="E64" s="141"/>
      <c r="F64" s="141"/>
      <c r="G64" s="141"/>
      <c r="H64" s="141"/>
      <c r="I64" s="141"/>
      <c r="J64" s="142">
        <f>J90</f>
        <v>55458.39</v>
      </c>
      <c r="K64" s="139"/>
      <c r="L64" s="143"/>
    </row>
    <row r="65" spans="1:31" s="10" customFormat="1" ht="19.95" customHeight="1">
      <c r="B65" s="144"/>
      <c r="C65" s="95"/>
      <c r="D65" s="145" t="s">
        <v>118</v>
      </c>
      <c r="E65" s="146"/>
      <c r="F65" s="146"/>
      <c r="G65" s="146"/>
      <c r="H65" s="146"/>
      <c r="I65" s="146"/>
      <c r="J65" s="147">
        <f>J91</f>
        <v>45095.75</v>
      </c>
      <c r="K65" s="95"/>
      <c r="L65" s="148"/>
    </row>
    <row r="66" spans="1:31" s="10" customFormat="1" ht="19.95" customHeight="1">
      <c r="B66" s="144"/>
      <c r="C66" s="95"/>
      <c r="D66" s="145" t="s">
        <v>121</v>
      </c>
      <c r="E66" s="146"/>
      <c r="F66" s="146"/>
      <c r="G66" s="146"/>
      <c r="H66" s="146"/>
      <c r="I66" s="146"/>
      <c r="J66" s="147">
        <f>J137</f>
        <v>10000</v>
      </c>
      <c r="K66" s="95"/>
      <c r="L66" s="148"/>
    </row>
    <row r="67" spans="1:31" s="10" customFormat="1" ht="19.95" customHeight="1">
      <c r="B67" s="144"/>
      <c r="C67" s="95"/>
      <c r="D67" s="145" t="s">
        <v>865</v>
      </c>
      <c r="E67" s="146"/>
      <c r="F67" s="146"/>
      <c r="G67" s="146"/>
      <c r="H67" s="146"/>
      <c r="I67" s="146"/>
      <c r="J67" s="147">
        <f>J142</f>
        <v>362.64</v>
      </c>
      <c r="K67" s="95"/>
      <c r="L67" s="148"/>
    </row>
    <row r="68" spans="1:31" s="2" customFormat="1" ht="21.75" customHeight="1">
      <c r="A68" s="31"/>
      <c r="B68" s="32"/>
      <c r="C68" s="33"/>
      <c r="D68" s="33"/>
      <c r="E68" s="33"/>
      <c r="F68" s="33"/>
      <c r="G68" s="33"/>
      <c r="H68" s="33"/>
      <c r="I68" s="33"/>
      <c r="J68" s="33"/>
      <c r="K68" s="33"/>
      <c r="L68" s="111"/>
      <c r="S68" s="31"/>
      <c r="T68" s="31"/>
      <c r="U68" s="31"/>
      <c r="V68" s="31"/>
      <c r="W68" s="31"/>
      <c r="X68" s="31"/>
      <c r="Y68" s="31"/>
      <c r="Z68" s="31"/>
      <c r="AA68" s="31"/>
      <c r="AB68" s="31"/>
      <c r="AC68" s="31"/>
      <c r="AD68" s="31"/>
      <c r="AE68" s="31"/>
    </row>
    <row r="69" spans="1:31" s="2" customFormat="1" ht="6.9" customHeight="1">
      <c r="A69" s="31"/>
      <c r="B69" s="45"/>
      <c r="C69" s="46"/>
      <c r="D69" s="46"/>
      <c r="E69" s="46"/>
      <c r="F69" s="46"/>
      <c r="G69" s="46"/>
      <c r="H69" s="46"/>
      <c r="I69" s="46"/>
      <c r="J69" s="46"/>
      <c r="K69" s="46"/>
      <c r="L69" s="111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</row>
    <row r="73" spans="1:31" s="2" customFormat="1" ht="6.9" customHeight="1">
      <c r="A73" s="31"/>
      <c r="B73" s="47"/>
      <c r="C73" s="48"/>
      <c r="D73" s="48"/>
      <c r="E73" s="48"/>
      <c r="F73" s="48"/>
      <c r="G73" s="48"/>
      <c r="H73" s="48"/>
      <c r="I73" s="48"/>
      <c r="J73" s="48"/>
      <c r="K73" s="48"/>
      <c r="L73" s="111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</row>
    <row r="74" spans="1:31" s="2" customFormat="1" ht="24.9" customHeight="1">
      <c r="A74" s="31"/>
      <c r="B74" s="32"/>
      <c r="C74" s="23" t="s">
        <v>127</v>
      </c>
      <c r="D74" s="33"/>
      <c r="E74" s="33"/>
      <c r="F74" s="33"/>
      <c r="G74" s="33"/>
      <c r="H74" s="33"/>
      <c r="I74" s="33"/>
      <c r="J74" s="33"/>
      <c r="K74" s="33"/>
      <c r="L74" s="111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</row>
    <row r="75" spans="1:31" s="2" customFormat="1" ht="6.9" customHeight="1">
      <c r="A75" s="31"/>
      <c r="B75" s="32"/>
      <c r="C75" s="33"/>
      <c r="D75" s="33"/>
      <c r="E75" s="33"/>
      <c r="F75" s="33"/>
      <c r="G75" s="33"/>
      <c r="H75" s="33"/>
      <c r="I75" s="33"/>
      <c r="J75" s="33"/>
      <c r="K75" s="33"/>
      <c r="L75" s="111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</row>
    <row r="76" spans="1:31" s="2" customFormat="1" ht="12" customHeight="1">
      <c r="A76" s="31"/>
      <c r="B76" s="32"/>
      <c r="C76" s="28" t="s">
        <v>14</v>
      </c>
      <c r="D76" s="33"/>
      <c r="E76" s="33"/>
      <c r="F76" s="33"/>
      <c r="G76" s="33"/>
      <c r="H76" s="33"/>
      <c r="I76" s="33"/>
      <c r="J76" s="33"/>
      <c r="K76" s="33"/>
      <c r="L76" s="11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6.5" customHeight="1">
      <c r="A77" s="31"/>
      <c r="B77" s="32"/>
      <c r="C77" s="33"/>
      <c r="D77" s="33"/>
      <c r="E77" s="280" t="str">
        <f>E7</f>
        <v>Výsadba větrolamu a výstavba mělkého průlehu na KN 1613 v k. ú. Svinčany</v>
      </c>
      <c r="F77" s="281"/>
      <c r="G77" s="281"/>
      <c r="H77" s="281"/>
      <c r="I77" s="33"/>
      <c r="J77" s="33"/>
      <c r="K77" s="33"/>
      <c r="L77" s="11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31" s="1" customFormat="1" ht="12" customHeight="1">
      <c r="B78" s="21"/>
      <c r="C78" s="28" t="s">
        <v>110</v>
      </c>
      <c r="D78" s="22"/>
      <c r="E78" s="22"/>
      <c r="F78" s="22"/>
      <c r="G78" s="22"/>
      <c r="H78" s="22"/>
      <c r="I78" s="22"/>
      <c r="J78" s="22"/>
      <c r="K78" s="22"/>
      <c r="L78" s="20"/>
    </row>
    <row r="79" spans="1:31" s="2" customFormat="1" ht="16.5" customHeight="1">
      <c r="A79" s="31"/>
      <c r="B79" s="32"/>
      <c r="C79" s="33"/>
      <c r="D79" s="33"/>
      <c r="E79" s="280" t="s">
        <v>842</v>
      </c>
      <c r="F79" s="282"/>
      <c r="G79" s="282"/>
      <c r="H79" s="282"/>
      <c r="I79" s="33"/>
      <c r="J79" s="33"/>
      <c r="K79" s="33"/>
      <c r="L79" s="111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</row>
    <row r="80" spans="1:31" s="2" customFormat="1" ht="12" customHeight="1">
      <c r="A80" s="31"/>
      <c r="B80" s="32"/>
      <c r="C80" s="28" t="s">
        <v>843</v>
      </c>
      <c r="D80" s="33"/>
      <c r="E80" s="33"/>
      <c r="F80" s="33"/>
      <c r="G80" s="33"/>
      <c r="H80" s="33"/>
      <c r="I80" s="33"/>
      <c r="J80" s="33"/>
      <c r="K80" s="33"/>
      <c r="L80" s="111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</row>
    <row r="81" spans="1:65" s="2" customFormat="1" ht="16.5" customHeight="1">
      <c r="A81" s="31"/>
      <c r="B81" s="32"/>
      <c r="C81" s="33"/>
      <c r="D81" s="33"/>
      <c r="E81" s="271" t="str">
        <f>E11</f>
        <v>3.5 - SO 03.5 Následná péče 3. rok</v>
      </c>
      <c r="F81" s="282"/>
      <c r="G81" s="282"/>
      <c r="H81" s="282"/>
      <c r="I81" s="33"/>
      <c r="J81" s="33"/>
      <c r="K81" s="33"/>
      <c r="L81" s="11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65" s="2" customFormat="1" ht="6.9" customHeight="1">
      <c r="A82" s="31"/>
      <c r="B82" s="32"/>
      <c r="C82" s="33"/>
      <c r="D82" s="33"/>
      <c r="E82" s="33"/>
      <c r="F82" s="33"/>
      <c r="G82" s="33"/>
      <c r="H82" s="33"/>
      <c r="I82" s="33"/>
      <c r="J82" s="33"/>
      <c r="K82" s="33"/>
      <c r="L82" s="11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65" s="2" customFormat="1" ht="12" customHeight="1">
      <c r="A83" s="31"/>
      <c r="B83" s="32"/>
      <c r="C83" s="28" t="s">
        <v>20</v>
      </c>
      <c r="D83" s="33"/>
      <c r="E83" s="33"/>
      <c r="F83" s="26" t="str">
        <f>F14</f>
        <v>Svinčany</v>
      </c>
      <c r="G83" s="33"/>
      <c r="H83" s="33"/>
      <c r="I83" s="28" t="s">
        <v>22</v>
      </c>
      <c r="J83" s="57" t="str">
        <f>IF(J14="","",J14)</f>
        <v>8. 8. 2019</v>
      </c>
      <c r="K83" s="33"/>
      <c r="L83" s="11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65" s="2" customFormat="1" ht="6.9" customHeight="1">
      <c r="A84" s="31"/>
      <c r="B84" s="32"/>
      <c r="C84" s="33"/>
      <c r="D84" s="33"/>
      <c r="E84" s="33"/>
      <c r="F84" s="33"/>
      <c r="G84" s="33"/>
      <c r="H84" s="33"/>
      <c r="I84" s="33"/>
      <c r="J84" s="33"/>
      <c r="K84" s="33"/>
      <c r="L84" s="11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65" s="2" customFormat="1" ht="43.05" customHeight="1">
      <c r="A85" s="31"/>
      <c r="B85" s="32"/>
      <c r="C85" s="28" t="s">
        <v>24</v>
      </c>
      <c r="D85" s="33"/>
      <c r="E85" s="33"/>
      <c r="F85" s="26" t="str">
        <f>E17</f>
        <v>Obec Svinčany</v>
      </c>
      <c r="G85" s="33"/>
      <c r="H85" s="33"/>
      <c r="I85" s="28" t="s">
        <v>31</v>
      </c>
      <c r="J85" s="29" t="str">
        <f>E23</f>
        <v>Povodí Labe, státní podnik, OIČ, Hradec Králové</v>
      </c>
      <c r="K85" s="33"/>
      <c r="L85" s="11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65" s="2" customFormat="1" ht="15.15" customHeight="1">
      <c r="A86" s="31"/>
      <c r="B86" s="32"/>
      <c r="C86" s="28" t="s">
        <v>29</v>
      </c>
      <c r="D86" s="33"/>
      <c r="E86" s="33"/>
      <c r="F86" s="26" t="str">
        <f>IF(E20="","",E20)</f>
        <v>dle výběrového řízení</v>
      </c>
      <c r="G86" s="33"/>
      <c r="H86" s="33"/>
      <c r="I86" s="28" t="s">
        <v>34</v>
      </c>
      <c r="J86" s="29" t="str">
        <f>E26</f>
        <v>Ing. Eva Morkesová</v>
      </c>
      <c r="K86" s="33"/>
      <c r="L86" s="11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65" s="2" customFormat="1" ht="10.35" customHeight="1">
      <c r="A87" s="31"/>
      <c r="B87" s="32"/>
      <c r="C87" s="33"/>
      <c r="D87" s="33"/>
      <c r="E87" s="33"/>
      <c r="F87" s="33"/>
      <c r="G87" s="33"/>
      <c r="H87" s="33"/>
      <c r="I87" s="33"/>
      <c r="J87" s="33"/>
      <c r="K87" s="33"/>
      <c r="L87" s="11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65" s="11" customFormat="1" ht="29.25" customHeight="1">
      <c r="A88" s="149"/>
      <c r="B88" s="150"/>
      <c r="C88" s="151" t="s">
        <v>128</v>
      </c>
      <c r="D88" s="152" t="s">
        <v>57</v>
      </c>
      <c r="E88" s="152" t="s">
        <v>53</v>
      </c>
      <c r="F88" s="152" t="s">
        <v>54</v>
      </c>
      <c r="G88" s="152" t="s">
        <v>129</v>
      </c>
      <c r="H88" s="152" t="s">
        <v>130</v>
      </c>
      <c r="I88" s="152" t="s">
        <v>131</v>
      </c>
      <c r="J88" s="152" t="s">
        <v>115</v>
      </c>
      <c r="K88" s="153" t="s">
        <v>132</v>
      </c>
      <c r="L88" s="154"/>
      <c r="M88" s="66" t="s">
        <v>26</v>
      </c>
      <c r="N88" s="67" t="s">
        <v>42</v>
      </c>
      <c r="O88" s="67" t="s">
        <v>133</v>
      </c>
      <c r="P88" s="67" t="s">
        <v>134</v>
      </c>
      <c r="Q88" s="67" t="s">
        <v>135</v>
      </c>
      <c r="R88" s="67" t="s">
        <v>136</v>
      </c>
      <c r="S88" s="67" t="s">
        <v>137</v>
      </c>
      <c r="T88" s="68" t="s">
        <v>138</v>
      </c>
      <c r="U88" s="149"/>
      <c r="V88" s="149"/>
      <c r="W88" s="149"/>
      <c r="X88" s="149"/>
      <c r="Y88" s="149"/>
      <c r="Z88" s="149"/>
      <c r="AA88" s="149"/>
      <c r="AB88" s="149"/>
      <c r="AC88" s="149"/>
      <c r="AD88" s="149"/>
      <c r="AE88" s="149"/>
    </row>
    <row r="89" spans="1:65" s="2" customFormat="1" ht="22.8" customHeight="1">
      <c r="A89" s="31"/>
      <c r="B89" s="32"/>
      <c r="C89" s="73" t="s">
        <v>139</v>
      </c>
      <c r="D89" s="33"/>
      <c r="E89" s="33"/>
      <c r="F89" s="33"/>
      <c r="G89" s="33"/>
      <c r="H89" s="33"/>
      <c r="I89" s="33"/>
      <c r="J89" s="155">
        <f>BK89</f>
        <v>55458.39</v>
      </c>
      <c r="K89" s="33"/>
      <c r="L89" s="36"/>
      <c r="M89" s="69"/>
      <c r="N89" s="156"/>
      <c r="O89" s="70"/>
      <c r="P89" s="157">
        <f>P90</f>
        <v>72.171221000000003</v>
      </c>
      <c r="Q89" s="70"/>
      <c r="R89" s="157">
        <f>R90</f>
        <v>0.40679999999999999</v>
      </c>
      <c r="S89" s="70"/>
      <c r="T89" s="158">
        <f>T90</f>
        <v>0</v>
      </c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T89" s="17" t="s">
        <v>71</v>
      </c>
      <c r="AU89" s="17" t="s">
        <v>116</v>
      </c>
      <c r="BK89" s="159">
        <f>BK90</f>
        <v>55458.39</v>
      </c>
    </row>
    <row r="90" spans="1:65" s="12" customFormat="1" ht="25.95" customHeight="1">
      <c r="B90" s="160"/>
      <c r="C90" s="161"/>
      <c r="D90" s="162" t="s">
        <v>71</v>
      </c>
      <c r="E90" s="163" t="s">
        <v>140</v>
      </c>
      <c r="F90" s="163" t="s">
        <v>141</v>
      </c>
      <c r="G90" s="161"/>
      <c r="H90" s="161"/>
      <c r="I90" s="161"/>
      <c r="J90" s="164">
        <f>BK90</f>
        <v>55458.39</v>
      </c>
      <c r="K90" s="161"/>
      <c r="L90" s="165"/>
      <c r="M90" s="166"/>
      <c r="N90" s="167"/>
      <c r="O90" s="167"/>
      <c r="P90" s="168">
        <f>P91+P137+P142</f>
        <v>72.171221000000003</v>
      </c>
      <c r="Q90" s="167"/>
      <c r="R90" s="168">
        <f>R91+R137+R142</f>
        <v>0.40679999999999999</v>
      </c>
      <c r="S90" s="167"/>
      <c r="T90" s="169">
        <f>T91+T137+T142</f>
        <v>0</v>
      </c>
      <c r="AR90" s="170" t="s">
        <v>80</v>
      </c>
      <c r="AT90" s="171" t="s">
        <v>71</v>
      </c>
      <c r="AU90" s="171" t="s">
        <v>72</v>
      </c>
      <c r="AY90" s="170" t="s">
        <v>142</v>
      </c>
      <c r="BK90" s="172">
        <f>BK91+BK137+BK142</f>
        <v>55458.39</v>
      </c>
    </row>
    <row r="91" spans="1:65" s="12" customFormat="1" ht="22.8" customHeight="1">
      <c r="B91" s="160"/>
      <c r="C91" s="161"/>
      <c r="D91" s="162" t="s">
        <v>71</v>
      </c>
      <c r="E91" s="173" t="s">
        <v>80</v>
      </c>
      <c r="F91" s="173" t="s">
        <v>143</v>
      </c>
      <c r="G91" s="161"/>
      <c r="H91" s="161"/>
      <c r="I91" s="161"/>
      <c r="J91" s="174">
        <f>BK91</f>
        <v>45095.75</v>
      </c>
      <c r="K91" s="161"/>
      <c r="L91" s="165"/>
      <c r="M91" s="166"/>
      <c r="N91" s="167"/>
      <c r="O91" s="167"/>
      <c r="P91" s="168">
        <f>SUM(P92:P136)</f>
        <v>71.356000000000009</v>
      </c>
      <c r="Q91" s="167"/>
      <c r="R91" s="168">
        <f>SUM(R92:R136)</f>
        <v>0.40679999999999999</v>
      </c>
      <c r="S91" s="167"/>
      <c r="T91" s="169">
        <f>SUM(T92:T136)</f>
        <v>0</v>
      </c>
      <c r="AR91" s="170" t="s">
        <v>80</v>
      </c>
      <c r="AT91" s="171" t="s">
        <v>71</v>
      </c>
      <c r="AU91" s="171" t="s">
        <v>80</v>
      </c>
      <c r="AY91" s="170" t="s">
        <v>142</v>
      </c>
      <c r="BK91" s="172">
        <f>SUM(BK92:BK136)</f>
        <v>45095.75</v>
      </c>
    </row>
    <row r="92" spans="1:65" s="2" customFormat="1" ht="16.5" customHeight="1">
      <c r="A92" s="31"/>
      <c r="B92" s="32"/>
      <c r="C92" s="175" t="s">
        <v>80</v>
      </c>
      <c r="D92" s="175" t="s">
        <v>144</v>
      </c>
      <c r="E92" s="176" t="s">
        <v>1028</v>
      </c>
      <c r="F92" s="177" t="s">
        <v>1029</v>
      </c>
      <c r="G92" s="178" t="s">
        <v>235</v>
      </c>
      <c r="H92" s="179">
        <v>5000</v>
      </c>
      <c r="I92" s="180">
        <v>2.41</v>
      </c>
      <c r="J92" s="180">
        <f>ROUND(I92*H92,2)</f>
        <v>12050</v>
      </c>
      <c r="K92" s="177" t="s">
        <v>148</v>
      </c>
      <c r="L92" s="36"/>
      <c r="M92" s="181" t="s">
        <v>26</v>
      </c>
      <c r="N92" s="182" t="s">
        <v>45</v>
      </c>
      <c r="O92" s="183">
        <v>5.0000000000000001E-3</v>
      </c>
      <c r="P92" s="183">
        <f>O92*H92</f>
        <v>25</v>
      </c>
      <c r="Q92" s="183">
        <v>0</v>
      </c>
      <c r="R92" s="183">
        <f>Q92*H92</f>
        <v>0</v>
      </c>
      <c r="S92" s="183">
        <v>0</v>
      </c>
      <c r="T92" s="184">
        <f>S92*H92</f>
        <v>0</v>
      </c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  <c r="AR92" s="185" t="s">
        <v>149</v>
      </c>
      <c r="AT92" s="185" t="s">
        <v>144</v>
      </c>
      <c r="AU92" s="185" t="s">
        <v>82</v>
      </c>
      <c r="AY92" s="17" t="s">
        <v>142</v>
      </c>
      <c r="BE92" s="186">
        <f>IF(N92="základní",J92,0)</f>
        <v>0</v>
      </c>
      <c r="BF92" s="186">
        <f>IF(N92="snížená",J92,0)</f>
        <v>0</v>
      </c>
      <c r="BG92" s="186">
        <f>IF(N92="zákl. přenesená",J92,0)</f>
        <v>12050</v>
      </c>
      <c r="BH92" s="186">
        <f>IF(N92="sníž. přenesená",J92,0)</f>
        <v>0</v>
      </c>
      <c r="BI92" s="186">
        <f>IF(N92="nulová",J92,0)</f>
        <v>0</v>
      </c>
      <c r="BJ92" s="17" t="s">
        <v>149</v>
      </c>
      <c r="BK92" s="186">
        <f>ROUND(I92*H92,2)</f>
        <v>12050</v>
      </c>
      <c r="BL92" s="17" t="s">
        <v>149</v>
      </c>
      <c r="BM92" s="185" t="s">
        <v>1030</v>
      </c>
    </row>
    <row r="93" spans="1:65" s="2" customFormat="1" ht="10.199999999999999">
      <c r="A93" s="31"/>
      <c r="B93" s="32"/>
      <c r="C93" s="33"/>
      <c r="D93" s="187" t="s">
        <v>151</v>
      </c>
      <c r="E93" s="33"/>
      <c r="F93" s="188" t="s">
        <v>1031</v>
      </c>
      <c r="G93" s="33"/>
      <c r="H93" s="33"/>
      <c r="I93" s="33"/>
      <c r="J93" s="33"/>
      <c r="K93" s="33"/>
      <c r="L93" s="36"/>
      <c r="M93" s="189"/>
      <c r="N93" s="190"/>
      <c r="O93" s="62"/>
      <c r="P93" s="62"/>
      <c r="Q93" s="62"/>
      <c r="R93" s="62"/>
      <c r="S93" s="62"/>
      <c r="T93" s="63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T93" s="17" t="s">
        <v>151</v>
      </c>
      <c r="AU93" s="17" t="s">
        <v>82</v>
      </c>
    </row>
    <row r="94" spans="1:65" s="13" customFormat="1" ht="10.199999999999999">
      <c r="B94" s="191"/>
      <c r="C94" s="192"/>
      <c r="D94" s="187" t="s">
        <v>153</v>
      </c>
      <c r="E94" s="193" t="s">
        <v>26</v>
      </c>
      <c r="F94" s="194" t="s">
        <v>1057</v>
      </c>
      <c r="G94" s="192"/>
      <c r="H94" s="193" t="s">
        <v>26</v>
      </c>
      <c r="I94" s="192"/>
      <c r="J94" s="192"/>
      <c r="K94" s="192"/>
      <c r="L94" s="195"/>
      <c r="M94" s="196"/>
      <c r="N94" s="197"/>
      <c r="O94" s="197"/>
      <c r="P94" s="197"/>
      <c r="Q94" s="197"/>
      <c r="R94" s="197"/>
      <c r="S94" s="197"/>
      <c r="T94" s="198"/>
      <c r="AT94" s="199" t="s">
        <v>153</v>
      </c>
      <c r="AU94" s="199" t="s">
        <v>82</v>
      </c>
      <c r="AV94" s="13" t="s">
        <v>80</v>
      </c>
      <c r="AW94" s="13" t="s">
        <v>33</v>
      </c>
      <c r="AX94" s="13" t="s">
        <v>72</v>
      </c>
      <c r="AY94" s="199" t="s">
        <v>142</v>
      </c>
    </row>
    <row r="95" spans="1:65" s="14" customFormat="1" ht="10.199999999999999">
      <c r="B95" s="200"/>
      <c r="C95" s="201"/>
      <c r="D95" s="187" t="s">
        <v>153</v>
      </c>
      <c r="E95" s="202" t="s">
        <v>26</v>
      </c>
      <c r="F95" s="203" t="s">
        <v>1058</v>
      </c>
      <c r="G95" s="201"/>
      <c r="H95" s="204">
        <v>5000</v>
      </c>
      <c r="I95" s="201"/>
      <c r="J95" s="201"/>
      <c r="K95" s="201"/>
      <c r="L95" s="205"/>
      <c r="M95" s="206"/>
      <c r="N95" s="207"/>
      <c r="O95" s="207"/>
      <c r="P95" s="207"/>
      <c r="Q95" s="207"/>
      <c r="R95" s="207"/>
      <c r="S95" s="207"/>
      <c r="T95" s="208"/>
      <c r="AT95" s="209" t="s">
        <v>153</v>
      </c>
      <c r="AU95" s="209" t="s">
        <v>82</v>
      </c>
      <c r="AV95" s="14" t="s">
        <v>82</v>
      </c>
      <c r="AW95" s="14" t="s">
        <v>33</v>
      </c>
      <c r="AX95" s="14" t="s">
        <v>80</v>
      </c>
      <c r="AY95" s="209" t="s">
        <v>142</v>
      </c>
    </row>
    <row r="96" spans="1:65" s="2" customFormat="1" ht="16.5" customHeight="1">
      <c r="A96" s="31"/>
      <c r="B96" s="32"/>
      <c r="C96" s="175" t="s">
        <v>82</v>
      </c>
      <c r="D96" s="175" t="s">
        <v>144</v>
      </c>
      <c r="E96" s="176" t="s">
        <v>1034</v>
      </c>
      <c r="F96" s="177" t="s">
        <v>1035</v>
      </c>
      <c r="G96" s="178" t="s">
        <v>436</v>
      </c>
      <c r="H96" s="179">
        <v>15</v>
      </c>
      <c r="I96" s="180">
        <v>970</v>
      </c>
      <c r="J96" s="180">
        <f>ROUND(I96*H96,2)</f>
        <v>14550</v>
      </c>
      <c r="K96" s="177" t="s">
        <v>26</v>
      </c>
      <c r="L96" s="36"/>
      <c r="M96" s="181" t="s">
        <v>26</v>
      </c>
      <c r="N96" s="182" t="s">
        <v>45</v>
      </c>
      <c r="O96" s="183">
        <v>0.16200000000000001</v>
      </c>
      <c r="P96" s="183">
        <f>O96*H96</f>
        <v>2.4300000000000002</v>
      </c>
      <c r="Q96" s="183">
        <v>2.7E-2</v>
      </c>
      <c r="R96" s="183">
        <f>Q96*H96</f>
        <v>0.40499999999999997</v>
      </c>
      <c r="S96" s="183">
        <v>0</v>
      </c>
      <c r="T96" s="184">
        <f>S96*H96</f>
        <v>0</v>
      </c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R96" s="185" t="s">
        <v>149</v>
      </c>
      <c r="AT96" s="185" t="s">
        <v>144</v>
      </c>
      <c r="AU96" s="185" t="s">
        <v>82</v>
      </c>
      <c r="AY96" s="17" t="s">
        <v>142</v>
      </c>
      <c r="BE96" s="186">
        <f>IF(N96="základní",J96,0)</f>
        <v>0</v>
      </c>
      <c r="BF96" s="186">
        <f>IF(N96="snížená",J96,0)</f>
        <v>0</v>
      </c>
      <c r="BG96" s="186">
        <f>IF(N96="zákl. přenesená",J96,0)</f>
        <v>14550</v>
      </c>
      <c r="BH96" s="186">
        <f>IF(N96="sníž. přenesená",J96,0)</f>
        <v>0</v>
      </c>
      <c r="BI96" s="186">
        <f>IF(N96="nulová",J96,0)</f>
        <v>0</v>
      </c>
      <c r="BJ96" s="17" t="s">
        <v>149</v>
      </c>
      <c r="BK96" s="186">
        <f>ROUND(I96*H96,2)</f>
        <v>14550</v>
      </c>
      <c r="BL96" s="17" t="s">
        <v>149</v>
      </c>
      <c r="BM96" s="185" t="s">
        <v>1036</v>
      </c>
    </row>
    <row r="97" spans="1:65" s="2" customFormat="1" ht="10.199999999999999">
      <c r="A97" s="31"/>
      <c r="B97" s="32"/>
      <c r="C97" s="33"/>
      <c r="D97" s="187" t="s">
        <v>151</v>
      </c>
      <c r="E97" s="33"/>
      <c r="F97" s="188" t="s">
        <v>1035</v>
      </c>
      <c r="G97" s="33"/>
      <c r="H97" s="33"/>
      <c r="I97" s="33"/>
      <c r="J97" s="33"/>
      <c r="K97" s="33"/>
      <c r="L97" s="36"/>
      <c r="M97" s="189"/>
      <c r="N97" s="190"/>
      <c r="O97" s="62"/>
      <c r="P97" s="62"/>
      <c r="Q97" s="62"/>
      <c r="R97" s="62"/>
      <c r="S97" s="62"/>
      <c r="T97" s="63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T97" s="17" t="s">
        <v>151</v>
      </c>
      <c r="AU97" s="17" t="s">
        <v>82</v>
      </c>
    </row>
    <row r="98" spans="1:65" s="13" customFormat="1" ht="10.199999999999999">
      <c r="B98" s="191"/>
      <c r="C98" s="192"/>
      <c r="D98" s="187" t="s">
        <v>153</v>
      </c>
      <c r="E98" s="193" t="s">
        <v>26</v>
      </c>
      <c r="F98" s="194" t="s">
        <v>1037</v>
      </c>
      <c r="G98" s="192"/>
      <c r="H98" s="193" t="s">
        <v>26</v>
      </c>
      <c r="I98" s="192"/>
      <c r="J98" s="192"/>
      <c r="K98" s="192"/>
      <c r="L98" s="195"/>
      <c r="M98" s="196"/>
      <c r="N98" s="197"/>
      <c r="O98" s="197"/>
      <c r="P98" s="197"/>
      <c r="Q98" s="197"/>
      <c r="R98" s="197"/>
      <c r="S98" s="197"/>
      <c r="T98" s="198"/>
      <c r="AT98" s="199" t="s">
        <v>153</v>
      </c>
      <c r="AU98" s="199" t="s">
        <v>82</v>
      </c>
      <c r="AV98" s="13" t="s">
        <v>80</v>
      </c>
      <c r="AW98" s="13" t="s">
        <v>33</v>
      </c>
      <c r="AX98" s="13" t="s">
        <v>72</v>
      </c>
      <c r="AY98" s="199" t="s">
        <v>142</v>
      </c>
    </row>
    <row r="99" spans="1:65" s="14" customFormat="1" ht="10.199999999999999">
      <c r="B99" s="200"/>
      <c r="C99" s="201"/>
      <c r="D99" s="187" t="s">
        <v>153</v>
      </c>
      <c r="E99" s="202" t="s">
        <v>26</v>
      </c>
      <c r="F99" s="203" t="s">
        <v>8</v>
      </c>
      <c r="G99" s="201"/>
      <c r="H99" s="204">
        <v>15</v>
      </c>
      <c r="I99" s="201"/>
      <c r="J99" s="201"/>
      <c r="K99" s="201"/>
      <c r="L99" s="205"/>
      <c r="M99" s="206"/>
      <c r="N99" s="207"/>
      <c r="O99" s="207"/>
      <c r="P99" s="207"/>
      <c r="Q99" s="207"/>
      <c r="R99" s="207"/>
      <c r="S99" s="207"/>
      <c r="T99" s="208"/>
      <c r="AT99" s="209" t="s">
        <v>153</v>
      </c>
      <c r="AU99" s="209" t="s">
        <v>82</v>
      </c>
      <c r="AV99" s="14" t="s">
        <v>82</v>
      </c>
      <c r="AW99" s="14" t="s">
        <v>33</v>
      </c>
      <c r="AX99" s="14" t="s">
        <v>80</v>
      </c>
      <c r="AY99" s="209" t="s">
        <v>142</v>
      </c>
    </row>
    <row r="100" spans="1:65" s="2" customFormat="1" ht="16.5" customHeight="1">
      <c r="A100" s="31"/>
      <c r="B100" s="32"/>
      <c r="C100" s="175" t="s">
        <v>162</v>
      </c>
      <c r="D100" s="175" t="s">
        <v>144</v>
      </c>
      <c r="E100" s="176" t="s">
        <v>1059</v>
      </c>
      <c r="F100" s="177" t="s">
        <v>1060</v>
      </c>
      <c r="G100" s="178" t="s">
        <v>436</v>
      </c>
      <c r="H100" s="179">
        <v>45</v>
      </c>
      <c r="I100" s="180">
        <v>49.1</v>
      </c>
      <c r="J100" s="180">
        <f>ROUND(I100*H100,2)</f>
        <v>2209.5</v>
      </c>
      <c r="K100" s="177" t="s">
        <v>148</v>
      </c>
      <c r="L100" s="36"/>
      <c r="M100" s="181" t="s">
        <v>26</v>
      </c>
      <c r="N100" s="182" t="s">
        <v>45</v>
      </c>
      <c r="O100" s="183">
        <v>0.16800000000000001</v>
      </c>
      <c r="P100" s="183">
        <f>O100*H100</f>
        <v>7.5600000000000005</v>
      </c>
      <c r="Q100" s="183">
        <v>0</v>
      </c>
      <c r="R100" s="183">
        <f>Q100*H100</f>
        <v>0</v>
      </c>
      <c r="S100" s="183">
        <v>0</v>
      </c>
      <c r="T100" s="184">
        <f>S100*H100</f>
        <v>0</v>
      </c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R100" s="185" t="s">
        <v>149</v>
      </c>
      <c r="AT100" s="185" t="s">
        <v>144</v>
      </c>
      <c r="AU100" s="185" t="s">
        <v>82</v>
      </c>
      <c r="AY100" s="17" t="s">
        <v>142</v>
      </c>
      <c r="BE100" s="186">
        <f>IF(N100="základní",J100,0)</f>
        <v>0</v>
      </c>
      <c r="BF100" s="186">
        <f>IF(N100="snížená",J100,0)</f>
        <v>0</v>
      </c>
      <c r="BG100" s="186">
        <f>IF(N100="zákl. přenesená",J100,0)</f>
        <v>2209.5</v>
      </c>
      <c r="BH100" s="186">
        <f>IF(N100="sníž. přenesená",J100,0)</f>
        <v>0</v>
      </c>
      <c r="BI100" s="186">
        <f>IF(N100="nulová",J100,0)</f>
        <v>0</v>
      </c>
      <c r="BJ100" s="17" t="s">
        <v>149</v>
      </c>
      <c r="BK100" s="186">
        <f>ROUND(I100*H100,2)</f>
        <v>2209.5</v>
      </c>
      <c r="BL100" s="17" t="s">
        <v>149</v>
      </c>
      <c r="BM100" s="185" t="s">
        <v>1061</v>
      </c>
    </row>
    <row r="101" spans="1:65" s="2" customFormat="1" ht="19.2">
      <c r="A101" s="31"/>
      <c r="B101" s="32"/>
      <c r="C101" s="33"/>
      <c r="D101" s="187" t="s">
        <v>151</v>
      </c>
      <c r="E101" s="33"/>
      <c r="F101" s="188" t="s">
        <v>1062</v>
      </c>
      <c r="G101" s="33"/>
      <c r="H101" s="33"/>
      <c r="I101" s="33"/>
      <c r="J101" s="33"/>
      <c r="K101" s="33"/>
      <c r="L101" s="36"/>
      <c r="M101" s="189"/>
      <c r="N101" s="190"/>
      <c r="O101" s="62"/>
      <c r="P101" s="62"/>
      <c r="Q101" s="62"/>
      <c r="R101" s="62"/>
      <c r="S101" s="62"/>
      <c r="T101" s="63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  <c r="AT101" s="17" t="s">
        <v>151</v>
      </c>
      <c r="AU101" s="17" t="s">
        <v>82</v>
      </c>
    </row>
    <row r="102" spans="1:65" s="13" customFormat="1" ht="10.199999999999999">
      <c r="B102" s="191"/>
      <c r="C102" s="192"/>
      <c r="D102" s="187" t="s">
        <v>153</v>
      </c>
      <c r="E102" s="193" t="s">
        <v>26</v>
      </c>
      <c r="F102" s="194" t="s">
        <v>1063</v>
      </c>
      <c r="G102" s="192"/>
      <c r="H102" s="193" t="s">
        <v>26</v>
      </c>
      <c r="I102" s="192"/>
      <c r="J102" s="192"/>
      <c r="K102" s="192"/>
      <c r="L102" s="195"/>
      <c r="M102" s="196"/>
      <c r="N102" s="197"/>
      <c r="O102" s="197"/>
      <c r="P102" s="197"/>
      <c r="Q102" s="197"/>
      <c r="R102" s="197"/>
      <c r="S102" s="197"/>
      <c r="T102" s="198"/>
      <c r="AT102" s="199" t="s">
        <v>153</v>
      </c>
      <c r="AU102" s="199" t="s">
        <v>82</v>
      </c>
      <c r="AV102" s="13" t="s">
        <v>80</v>
      </c>
      <c r="AW102" s="13" t="s">
        <v>33</v>
      </c>
      <c r="AX102" s="13" t="s">
        <v>72</v>
      </c>
      <c r="AY102" s="199" t="s">
        <v>142</v>
      </c>
    </row>
    <row r="103" spans="1:65" s="14" customFormat="1" ht="10.199999999999999">
      <c r="B103" s="200"/>
      <c r="C103" s="201"/>
      <c r="D103" s="187" t="s">
        <v>153</v>
      </c>
      <c r="E103" s="202" t="s">
        <v>26</v>
      </c>
      <c r="F103" s="203" t="s">
        <v>659</v>
      </c>
      <c r="G103" s="201"/>
      <c r="H103" s="204">
        <v>45</v>
      </c>
      <c r="I103" s="201"/>
      <c r="J103" s="201"/>
      <c r="K103" s="201"/>
      <c r="L103" s="205"/>
      <c r="M103" s="206"/>
      <c r="N103" s="207"/>
      <c r="O103" s="207"/>
      <c r="P103" s="207"/>
      <c r="Q103" s="207"/>
      <c r="R103" s="207"/>
      <c r="S103" s="207"/>
      <c r="T103" s="208"/>
      <c r="AT103" s="209" t="s">
        <v>153</v>
      </c>
      <c r="AU103" s="209" t="s">
        <v>82</v>
      </c>
      <c r="AV103" s="14" t="s">
        <v>82</v>
      </c>
      <c r="AW103" s="14" t="s">
        <v>33</v>
      </c>
      <c r="AX103" s="14" t="s">
        <v>80</v>
      </c>
      <c r="AY103" s="209" t="s">
        <v>142</v>
      </c>
    </row>
    <row r="104" spans="1:65" s="2" customFormat="1" ht="16.5" customHeight="1">
      <c r="A104" s="31"/>
      <c r="B104" s="32"/>
      <c r="C104" s="175" t="s">
        <v>149</v>
      </c>
      <c r="D104" s="175" t="s">
        <v>144</v>
      </c>
      <c r="E104" s="176" t="s">
        <v>925</v>
      </c>
      <c r="F104" s="177" t="s">
        <v>926</v>
      </c>
      <c r="G104" s="178" t="s">
        <v>927</v>
      </c>
      <c r="H104" s="179">
        <v>2</v>
      </c>
      <c r="I104" s="180">
        <v>219</v>
      </c>
      <c r="J104" s="180">
        <f>ROUND(I104*H104,2)</f>
        <v>438</v>
      </c>
      <c r="K104" s="177" t="s">
        <v>148</v>
      </c>
      <c r="L104" s="36"/>
      <c r="M104" s="181" t="s">
        <v>26</v>
      </c>
      <c r="N104" s="182" t="s">
        <v>45</v>
      </c>
      <c r="O104" s="183">
        <v>0.75</v>
      </c>
      <c r="P104" s="183">
        <f>O104*H104</f>
        <v>1.5</v>
      </c>
      <c r="Q104" s="183">
        <v>0</v>
      </c>
      <c r="R104" s="183">
        <f>Q104*H104</f>
        <v>0</v>
      </c>
      <c r="S104" s="183">
        <v>0</v>
      </c>
      <c r="T104" s="184">
        <f>S104*H104</f>
        <v>0</v>
      </c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  <c r="AR104" s="185" t="s">
        <v>149</v>
      </c>
      <c r="AT104" s="185" t="s">
        <v>144</v>
      </c>
      <c r="AU104" s="185" t="s">
        <v>82</v>
      </c>
      <c r="AY104" s="17" t="s">
        <v>142</v>
      </c>
      <c r="BE104" s="186">
        <f>IF(N104="základní",J104,0)</f>
        <v>0</v>
      </c>
      <c r="BF104" s="186">
        <f>IF(N104="snížená",J104,0)</f>
        <v>0</v>
      </c>
      <c r="BG104" s="186">
        <f>IF(N104="zákl. přenesená",J104,0)</f>
        <v>438</v>
      </c>
      <c r="BH104" s="186">
        <f>IF(N104="sníž. přenesená",J104,0)</f>
        <v>0</v>
      </c>
      <c r="BI104" s="186">
        <f>IF(N104="nulová",J104,0)</f>
        <v>0</v>
      </c>
      <c r="BJ104" s="17" t="s">
        <v>149</v>
      </c>
      <c r="BK104" s="186">
        <f>ROUND(I104*H104,2)</f>
        <v>438</v>
      </c>
      <c r="BL104" s="17" t="s">
        <v>149</v>
      </c>
      <c r="BM104" s="185" t="s">
        <v>928</v>
      </c>
    </row>
    <row r="105" spans="1:65" s="2" customFormat="1" ht="10.199999999999999">
      <c r="A105" s="31"/>
      <c r="B105" s="32"/>
      <c r="C105" s="33"/>
      <c r="D105" s="187" t="s">
        <v>151</v>
      </c>
      <c r="E105" s="33"/>
      <c r="F105" s="188" t="s">
        <v>929</v>
      </c>
      <c r="G105" s="33"/>
      <c r="H105" s="33"/>
      <c r="I105" s="33"/>
      <c r="J105" s="33"/>
      <c r="K105" s="33"/>
      <c r="L105" s="36"/>
      <c r="M105" s="189"/>
      <c r="N105" s="190"/>
      <c r="O105" s="62"/>
      <c r="P105" s="62"/>
      <c r="Q105" s="62"/>
      <c r="R105" s="62"/>
      <c r="S105" s="62"/>
      <c r="T105" s="63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  <c r="AT105" s="17" t="s">
        <v>151</v>
      </c>
      <c r="AU105" s="17" t="s">
        <v>82</v>
      </c>
    </row>
    <row r="106" spans="1:65" s="13" customFormat="1" ht="10.199999999999999">
      <c r="B106" s="191"/>
      <c r="C106" s="192"/>
      <c r="D106" s="187" t="s">
        <v>153</v>
      </c>
      <c r="E106" s="193" t="s">
        <v>26</v>
      </c>
      <c r="F106" s="194" t="s">
        <v>1038</v>
      </c>
      <c r="G106" s="192"/>
      <c r="H106" s="193" t="s">
        <v>26</v>
      </c>
      <c r="I106" s="192"/>
      <c r="J106" s="192"/>
      <c r="K106" s="192"/>
      <c r="L106" s="195"/>
      <c r="M106" s="196"/>
      <c r="N106" s="197"/>
      <c r="O106" s="197"/>
      <c r="P106" s="197"/>
      <c r="Q106" s="197"/>
      <c r="R106" s="197"/>
      <c r="S106" s="197"/>
      <c r="T106" s="198"/>
      <c r="AT106" s="199" t="s">
        <v>153</v>
      </c>
      <c r="AU106" s="199" t="s">
        <v>82</v>
      </c>
      <c r="AV106" s="13" t="s">
        <v>80</v>
      </c>
      <c r="AW106" s="13" t="s">
        <v>33</v>
      </c>
      <c r="AX106" s="13" t="s">
        <v>72</v>
      </c>
      <c r="AY106" s="199" t="s">
        <v>142</v>
      </c>
    </row>
    <row r="107" spans="1:65" s="13" customFormat="1" ht="10.199999999999999">
      <c r="B107" s="191"/>
      <c r="C107" s="192"/>
      <c r="D107" s="187" t="s">
        <v>153</v>
      </c>
      <c r="E107" s="193" t="s">
        <v>26</v>
      </c>
      <c r="F107" s="194" t="s">
        <v>930</v>
      </c>
      <c r="G107" s="192"/>
      <c r="H107" s="193" t="s">
        <v>26</v>
      </c>
      <c r="I107" s="192"/>
      <c r="J107" s="192"/>
      <c r="K107" s="192"/>
      <c r="L107" s="195"/>
      <c r="M107" s="196"/>
      <c r="N107" s="197"/>
      <c r="O107" s="197"/>
      <c r="P107" s="197"/>
      <c r="Q107" s="197"/>
      <c r="R107" s="197"/>
      <c r="S107" s="197"/>
      <c r="T107" s="198"/>
      <c r="AT107" s="199" t="s">
        <v>153</v>
      </c>
      <c r="AU107" s="199" t="s">
        <v>82</v>
      </c>
      <c r="AV107" s="13" t="s">
        <v>80</v>
      </c>
      <c r="AW107" s="13" t="s">
        <v>33</v>
      </c>
      <c r="AX107" s="13" t="s">
        <v>72</v>
      </c>
      <c r="AY107" s="199" t="s">
        <v>142</v>
      </c>
    </row>
    <row r="108" spans="1:65" s="14" customFormat="1" ht="10.199999999999999">
      <c r="B108" s="200"/>
      <c r="C108" s="201"/>
      <c r="D108" s="187" t="s">
        <v>153</v>
      </c>
      <c r="E108" s="202" t="s">
        <v>26</v>
      </c>
      <c r="F108" s="203" t="s">
        <v>1039</v>
      </c>
      <c r="G108" s="201"/>
      <c r="H108" s="204">
        <v>0.46</v>
      </c>
      <c r="I108" s="201"/>
      <c r="J108" s="201"/>
      <c r="K108" s="201"/>
      <c r="L108" s="205"/>
      <c r="M108" s="206"/>
      <c r="N108" s="207"/>
      <c r="O108" s="207"/>
      <c r="P108" s="207"/>
      <c r="Q108" s="207"/>
      <c r="R108" s="207"/>
      <c r="S108" s="207"/>
      <c r="T108" s="208"/>
      <c r="AT108" s="209" t="s">
        <v>153</v>
      </c>
      <c r="AU108" s="209" t="s">
        <v>82</v>
      </c>
      <c r="AV108" s="14" t="s">
        <v>82</v>
      </c>
      <c r="AW108" s="14" t="s">
        <v>33</v>
      </c>
      <c r="AX108" s="14" t="s">
        <v>72</v>
      </c>
      <c r="AY108" s="209" t="s">
        <v>142</v>
      </c>
    </row>
    <row r="109" spans="1:65" s="13" customFormat="1" ht="10.199999999999999">
      <c r="B109" s="191"/>
      <c r="C109" s="192"/>
      <c r="D109" s="187" t="s">
        <v>153</v>
      </c>
      <c r="E109" s="193" t="s">
        <v>26</v>
      </c>
      <c r="F109" s="194" t="s">
        <v>932</v>
      </c>
      <c r="G109" s="192"/>
      <c r="H109" s="193" t="s">
        <v>26</v>
      </c>
      <c r="I109" s="192"/>
      <c r="J109" s="192"/>
      <c r="K109" s="192"/>
      <c r="L109" s="195"/>
      <c r="M109" s="196"/>
      <c r="N109" s="197"/>
      <c r="O109" s="197"/>
      <c r="P109" s="197"/>
      <c r="Q109" s="197"/>
      <c r="R109" s="197"/>
      <c r="S109" s="197"/>
      <c r="T109" s="198"/>
      <c r="AT109" s="199" t="s">
        <v>153</v>
      </c>
      <c r="AU109" s="199" t="s">
        <v>82</v>
      </c>
      <c r="AV109" s="13" t="s">
        <v>80</v>
      </c>
      <c r="AW109" s="13" t="s">
        <v>33</v>
      </c>
      <c r="AX109" s="13" t="s">
        <v>72</v>
      </c>
      <c r="AY109" s="199" t="s">
        <v>142</v>
      </c>
    </row>
    <row r="110" spans="1:65" s="14" customFormat="1" ht="10.199999999999999">
      <c r="B110" s="200"/>
      <c r="C110" s="201"/>
      <c r="D110" s="187" t="s">
        <v>153</v>
      </c>
      <c r="E110" s="202" t="s">
        <v>26</v>
      </c>
      <c r="F110" s="203" t="s">
        <v>1040</v>
      </c>
      <c r="G110" s="201"/>
      <c r="H110" s="204">
        <v>1.54</v>
      </c>
      <c r="I110" s="201"/>
      <c r="J110" s="201"/>
      <c r="K110" s="201"/>
      <c r="L110" s="205"/>
      <c r="M110" s="206"/>
      <c r="N110" s="207"/>
      <c r="O110" s="207"/>
      <c r="P110" s="207"/>
      <c r="Q110" s="207"/>
      <c r="R110" s="207"/>
      <c r="S110" s="207"/>
      <c r="T110" s="208"/>
      <c r="AT110" s="209" t="s">
        <v>153</v>
      </c>
      <c r="AU110" s="209" t="s">
        <v>82</v>
      </c>
      <c r="AV110" s="14" t="s">
        <v>82</v>
      </c>
      <c r="AW110" s="14" t="s">
        <v>33</v>
      </c>
      <c r="AX110" s="14" t="s">
        <v>72</v>
      </c>
      <c r="AY110" s="209" t="s">
        <v>142</v>
      </c>
    </row>
    <row r="111" spans="1:65" s="15" customFormat="1" ht="10.199999999999999">
      <c r="B111" s="210"/>
      <c r="C111" s="211"/>
      <c r="D111" s="187" t="s">
        <v>153</v>
      </c>
      <c r="E111" s="212" t="s">
        <v>26</v>
      </c>
      <c r="F111" s="213" t="s">
        <v>177</v>
      </c>
      <c r="G111" s="211"/>
      <c r="H111" s="214">
        <v>2</v>
      </c>
      <c r="I111" s="211"/>
      <c r="J111" s="211"/>
      <c r="K111" s="211"/>
      <c r="L111" s="215"/>
      <c r="M111" s="216"/>
      <c r="N111" s="217"/>
      <c r="O111" s="217"/>
      <c r="P111" s="217"/>
      <c r="Q111" s="217"/>
      <c r="R111" s="217"/>
      <c r="S111" s="217"/>
      <c r="T111" s="218"/>
      <c r="AT111" s="219" t="s">
        <v>153</v>
      </c>
      <c r="AU111" s="219" t="s">
        <v>82</v>
      </c>
      <c r="AV111" s="15" t="s">
        <v>149</v>
      </c>
      <c r="AW111" s="15" t="s">
        <v>33</v>
      </c>
      <c r="AX111" s="15" t="s">
        <v>80</v>
      </c>
      <c r="AY111" s="219" t="s">
        <v>142</v>
      </c>
    </row>
    <row r="112" spans="1:65" s="2" customFormat="1" ht="16.5" customHeight="1">
      <c r="A112" s="31"/>
      <c r="B112" s="32"/>
      <c r="C112" s="220" t="s">
        <v>178</v>
      </c>
      <c r="D112" s="220" t="s">
        <v>285</v>
      </c>
      <c r="E112" s="221" t="s">
        <v>934</v>
      </c>
      <c r="F112" s="222" t="s">
        <v>935</v>
      </c>
      <c r="G112" s="223" t="s">
        <v>288</v>
      </c>
      <c r="H112" s="224">
        <v>1.8</v>
      </c>
      <c r="I112" s="225">
        <v>100</v>
      </c>
      <c r="J112" s="225">
        <f>ROUND(I112*H112,2)</f>
        <v>180</v>
      </c>
      <c r="K112" s="222" t="s">
        <v>26</v>
      </c>
      <c r="L112" s="226"/>
      <c r="M112" s="227" t="s">
        <v>26</v>
      </c>
      <c r="N112" s="228" t="s">
        <v>45</v>
      </c>
      <c r="O112" s="183">
        <v>0</v>
      </c>
      <c r="P112" s="183">
        <f>O112*H112</f>
        <v>0</v>
      </c>
      <c r="Q112" s="183">
        <v>1E-3</v>
      </c>
      <c r="R112" s="183">
        <f>Q112*H112</f>
        <v>1.8000000000000002E-3</v>
      </c>
      <c r="S112" s="183">
        <v>0</v>
      </c>
      <c r="T112" s="184">
        <f>S112*H112</f>
        <v>0</v>
      </c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  <c r="AR112" s="185" t="s">
        <v>206</v>
      </c>
      <c r="AT112" s="185" t="s">
        <v>285</v>
      </c>
      <c r="AU112" s="185" t="s">
        <v>82</v>
      </c>
      <c r="AY112" s="17" t="s">
        <v>142</v>
      </c>
      <c r="BE112" s="186">
        <f>IF(N112="základní",J112,0)</f>
        <v>0</v>
      </c>
      <c r="BF112" s="186">
        <f>IF(N112="snížená",J112,0)</f>
        <v>0</v>
      </c>
      <c r="BG112" s="186">
        <f>IF(N112="zákl. přenesená",J112,0)</f>
        <v>180</v>
      </c>
      <c r="BH112" s="186">
        <f>IF(N112="sníž. přenesená",J112,0)</f>
        <v>0</v>
      </c>
      <c r="BI112" s="186">
        <f>IF(N112="nulová",J112,0)</f>
        <v>0</v>
      </c>
      <c r="BJ112" s="17" t="s">
        <v>149</v>
      </c>
      <c r="BK112" s="186">
        <f>ROUND(I112*H112,2)</f>
        <v>180</v>
      </c>
      <c r="BL112" s="17" t="s">
        <v>149</v>
      </c>
      <c r="BM112" s="185" t="s">
        <v>936</v>
      </c>
    </row>
    <row r="113" spans="1:65" s="2" customFormat="1" ht="10.199999999999999">
      <c r="A113" s="31"/>
      <c r="B113" s="32"/>
      <c r="C113" s="33"/>
      <c r="D113" s="187" t="s">
        <v>151</v>
      </c>
      <c r="E113" s="33"/>
      <c r="F113" s="188" t="s">
        <v>935</v>
      </c>
      <c r="G113" s="33"/>
      <c r="H113" s="33"/>
      <c r="I113" s="33"/>
      <c r="J113" s="33"/>
      <c r="K113" s="33"/>
      <c r="L113" s="36"/>
      <c r="M113" s="189"/>
      <c r="N113" s="190"/>
      <c r="O113" s="62"/>
      <c r="P113" s="62"/>
      <c r="Q113" s="62"/>
      <c r="R113" s="62"/>
      <c r="S113" s="62"/>
      <c r="T113" s="63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  <c r="AT113" s="17" t="s">
        <v>151</v>
      </c>
      <c r="AU113" s="17" t="s">
        <v>82</v>
      </c>
    </row>
    <row r="114" spans="1:65" s="13" customFormat="1" ht="10.199999999999999">
      <c r="B114" s="191"/>
      <c r="C114" s="192"/>
      <c r="D114" s="187" t="s">
        <v>153</v>
      </c>
      <c r="E114" s="193" t="s">
        <v>26</v>
      </c>
      <c r="F114" s="194" t="s">
        <v>1041</v>
      </c>
      <c r="G114" s="192"/>
      <c r="H114" s="193" t="s">
        <v>26</v>
      </c>
      <c r="I114" s="192"/>
      <c r="J114" s="192"/>
      <c r="K114" s="192"/>
      <c r="L114" s="195"/>
      <c r="M114" s="196"/>
      <c r="N114" s="197"/>
      <c r="O114" s="197"/>
      <c r="P114" s="197"/>
      <c r="Q114" s="197"/>
      <c r="R114" s="197"/>
      <c r="S114" s="197"/>
      <c r="T114" s="198"/>
      <c r="AT114" s="199" t="s">
        <v>153</v>
      </c>
      <c r="AU114" s="199" t="s">
        <v>82</v>
      </c>
      <c r="AV114" s="13" t="s">
        <v>80</v>
      </c>
      <c r="AW114" s="13" t="s">
        <v>33</v>
      </c>
      <c r="AX114" s="13" t="s">
        <v>72</v>
      </c>
      <c r="AY114" s="199" t="s">
        <v>142</v>
      </c>
    </row>
    <row r="115" spans="1:65" s="13" customFormat="1" ht="10.199999999999999">
      <c r="B115" s="191"/>
      <c r="C115" s="192"/>
      <c r="D115" s="187" t="s">
        <v>153</v>
      </c>
      <c r="E115" s="193" t="s">
        <v>26</v>
      </c>
      <c r="F115" s="194" t="s">
        <v>881</v>
      </c>
      <c r="G115" s="192"/>
      <c r="H115" s="193" t="s">
        <v>26</v>
      </c>
      <c r="I115" s="192"/>
      <c r="J115" s="192"/>
      <c r="K115" s="192"/>
      <c r="L115" s="195"/>
      <c r="M115" s="196"/>
      <c r="N115" s="197"/>
      <c r="O115" s="197"/>
      <c r="P115" s="197"/>
      <c r="Q115" s="197"/>
      <c r="R115" s="197"/>
      <c r="S115" s="197"/>
      <c r="T115" s="198"/>
      <c r="AT115" s="199" t="s">
        <v>153</v>
      </c>
      <c r="AU115" s="199" t="s">
        <v>82</v>
      </c>
      <c r="AV115" s="13" t="s">
        <v>80</v>
      </c>
      <c r="AW115" s="13" t="s">
        <v>33</v>
      </c>
      <c r="AX115" s="13" t="s">
        <v>72</v>
      </c>
      <c r="AY115" s="199" t="s">
        <v>142</v>
      </c>
    </row>
    <row r="116" spans="1:65" s="13" customFormat="1" ht="10.199999999999999">
      <c r="B116" s="191"/>
      <c r="C116" s="192"/>
      <c r="D116" s="187" t="s">
        <v>153</v>
      </c>
      <c r="E116" s="193" t="s">
        <v>26</v>
      </c>
      <c r="F116" s="194" t="s">
        <v>930</v>
      </c>
      <c r="G116" s="192"/>
      <c r="H116" s="193" t="s">
        <v>26</v>
      </c>
      <c r="I116" s="192"/>
      <c r="J116" s="192"/>
      <c r="K116" s="192"/>
      <c r="L116" s="195"/>
      <c r="M116" s="196"/>
      <c r="N116" s="197"/>
      <c r="O116" s="197"/>
      <c r="P116" s="197"/>
      <c r="Q116" s="197"/>
      <c r="R116" s="197"/>
      <c r="S116" s="197"/>
      <c r="T116" s="198"/>
      <c r="AT116" s="199" t="s">
        <v>153</v>
      </c>
      <c r="AU116" s="199" t="s">
        <v>82</v>
      </c>
      <c r="AV116" s="13" t="s">
        <v>80</v>
      </c>
      <c r="AW116" s="13" t="s">
        <v>33</v>
      </c>
      <c r="AX116" s="13" t="s">
        <v>72</v>
      </c>
      <c r="AY116" s="199" t="s">
        <v>142</v>
      </c>
    </row>
    <row r="117" spans="1:65" s="14" customFormat="1" ht="10.199999999999999">
      <c r="B117" s="200"/>
      <c r="C117" s="201"/>
      <c r="D117" s="187" t="s">
        <v>153</v>
      </c>
      <c r="E117" s="202" t="s">
        <v>26</v>
      </c>
      <c r="F117" s="203" t="s">
        <v>1042</v>
      </c>
      <c r="G117" s="201"/>
      <c r="H117" s="204">
        <v>0.41399999999999998</v>
      </c>
      <c r="I117" s="201"/>
      <c r="J117" s="201"/>
      <c r="K117" s="201"/>
      <c r="L117" s="205"/>
      <c r="M117" s="206"/>
      <c r="N117" s="207"/>
      <c r="O117" s="207"/>
      <c r="P117" s="207"/>
      <c r="Q117" s="207"/>
      <c r="R117" s="207"/>
      <c r="S117" s="207"/>
      <c r="T117" s="208"/>
      <c r="AT117" s="209" t="s">
        <v>153</v>
      </c>
      <c r="AU117" s="209" t="s">
        <v>82</v>
      </c>
      <c r="AV117" s="14" t="s">
        <v>82</v>
      </c>
      <c r="AW117" s="14" t="s">
        <v>33</v>
      </c>
      <c r="AX117" s="14" t="s">
        <v>72</v>
      </c>
      <c r="AY117" s="209" t="s">
        <v>142</v>
      </c>
    </row>
    <row r="118" spans="1:65" s="13" customFormat="1" ht="10.199999999999999">
      <c r="B118" s="191"/>
      <c r="C118" s="192"/>
      <c r="D118" s="187" t="s">
        <v>153</v>
      </c>
      <c r="E118" s="193" t="s">
        <v>26</v>
      </c>
      <c r="F118" s="194" t="s">
        <v>932</v>
      </c>
      <c r="G118" s="192"/>
      <c r="H118" s="193" t="s">
        <v>26</v>
      </c>
      <c r="I118" s="192"/>
      <c r="J118" s="192"/>
      <c r="K118" s="192"/>
      <c r="L118" s="195"/>
      <c r="M118" s="196"/>
      <c r="N118" s="197"/>
      <c r="O118" s="197"/>
      <c r="P118" s="197"/>
      <c r="Q118" s="197"/>
      <c r="R118" s="197"/>
      <c r="S118" s="197"/>
      <c r="T118" s="198"/>
      <c r="AT118" s="199" t="s">
        <v>153</v>
      </c>
      <c r="AU118" s="199" t="s">
        <v>82</v>
      </c>
      <c r="AV118" s="13" t="s">
        <v>80</v>
      </c>
      <c r="AW118" s="13" t="s">
        <v>33</v>
      </c>
      <c r="AX118" s="13" t="s">
        <v>72</v>
      </c>
      <c r="AY118" s="199" t="s">
        <v>142</v>
      </c>
    </row>
    <row r="119" spans="1:65" s="14" customFormat="1" ht="10.199999999999999">
      <c r="B119" s="200"/>
      <c r="C119" s="201"/>
      <c r="D119" s="187" t="s">
        <v>153</v>
      </c>
      <c r="E119" s="202" t="s">
        <v>26</v>
      </c>
      <c r="F119" s="203" t="s">
        <v>1043</v>
      </c>
      <c r="G119" s="201"/>
      <c r="H119" s="204">
        <v>1.3859999999999999</v>
      </c>
      <c r="I119" s="201"/>
      <c r="J119" s="201"/>
      <c r="K119" s="201"/>
      <c r="L119" s="205"/>
      <c r="M119" s="206"/>
      <c r="N119" s="207"/>
      <c r="O119" s="207"/>
      <c r="P119" s="207"/>
      <c r="Q119" s="207"/>
      <c r="R119" s="207"/>
      <c r="S119" s="207"/>
      <c r="T119" s="208"/>
      <c r="AT119" s="209" t="s">
        <v>153</v>
      </c>
      <c r="AU119" s="209" t="s">
        <v>82</v>
      </c>
      <c r="AV119" s="14" t="s">
        <v>82</v>
      </c>
      <c r="AW119" s="14" t="s">
        <v>33</v>
      </c>
      <c r="AX119" s="14" t="s">
        <v>72</v>
      </c>
      <c r="AY119" s="209" t="s">
        <v>142</v>
      </c>
    </row>
    <row r="120" spans="1:65" s="15" customFormat="1" ht="10.199999999999999">
      <c r="B120" s="210"/>
      <c r="C120" s="211"/>
      <c r="D120" s="187" t="s">
        <v>153</v>
      </c>
      <c r="E120" s="212" t="s">
        <v>26</v>
      </c>
      <c r="F120" s="213" t="s">
        <v>177</v>
      </c>
      <c r="G120" s="211"/>
      <c r="H120" s="214">
        <v>1.7999999999999998</v>
      </c>
      <c r="I120" s="211"/>
      <c r="J120" s="211"/>
      <c r="K120" s="211"/>
      <c r="L120" s="215"/>
      <c r="M120" s="216"/>
      <c r="N120" s="217"/>
      <c r="O120" s="217"/>
      <c r="P120" s="217"/>
      <c r="Q120" s="217"/>
      <c r="R120" s="217"/>
      <c r="S120" s="217"/>
      <c r="T120" s="218"/>
      <c r="AT120" s="219" t="s">
        <v>153</v>
      </c>
      <c r="AU120" s="219" t="s">
        <v>82</v>
      </c>
      <c r="AV120" s="15" t="s">
        <v>149</v>
      </c>
      <c r="AW120" s="15" t="s">
        <v>33</v>
      </c>
      <c r="AX120" s="15" t="s">
        <v>80</v>
      </c>
      <c r="AY120" s="219" t="s">
        <v>142</v>
      </c>
    </row>
    <row r="121" spans="1:65" s="2" customFormat="1" ht="16.5" customHeight="1">
      <c r="A121" s="31"/>
      <c r="B121" s="32"/>
      <c r="C121" s="175" t="s">
        <v>191</v>
      </c>
      <c r="D121" s="175" t="s">
        <v>144</v>
      </c>
      <c r="E121" s="176" t="s">
        <v>987</v>
      </c>
      <c r="F121" s="177" t="s">
        <v>988</v>
      </c>
      <c r="G121" s="178" t="s">
        <v>147</v>
      </c>
      <c r="H121" s="179">
        <v>19.5</v>
      </c>
      <c r="I121" s="180">
        <v>381</v>
      </c>
      <c r="J121" s="180">
        <f>ROUND(I121*H121,2)</f>
        <v>7429.5</v>
      </c>
      <c r="K121" s="177" t="s">
        <v>989</v>
      </c>
      <c r="L121" s="36"/>
      <c r="M121" s="181" t="s">
        <v>26</v>
      </c>
      <c r="N121" s="182" t="s">
        <v>45</v>
      </c>
      <c r="O121" s="183">
        <v>1.196</v>
      </c>
      <c r="P121" s="183">
        <f>O121*H121</f>
        <v>23.321999999999999</v>
      </c>
      <c r="Q121" s="183">
        <v>0</v>
      </c>
      <c r="R121" s="183">
        <f>Q121*H121</f>
        <v>0</v>
      </c>
      <c r="S121" s="183">
        <v>0</v>
      </c>
      <c r="T121" s="184">
        <f>S121*H121</f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R121" s="185" t="s">
        <v>149</v>
      </c>
      <c r="AT121" s="185" t="s">
        <v>144</v>
      </c>
      <c r="AU121" s="185" t="s">
        <v>82</v>
      </c>
      <c r="AY121" s="17" t="s">
        <v>142</v>
      </c>
      <c r="BE121" s="186">
        <f>IF(N121="základní",J121,0)</f>
        <v>0</v>
      </c>
      <c r="BF121" s="186">
        <f>IF(N121="snížená",J121,0)</f>
        <v>0</v>
      </c>
      <c r="BG121" s="186">
        <f>IF(N121="zákl. přenesená",J121,0)</f>
        <v>7429.5</v>
      </c>
      <c r="BH121" s="186">
        <f>IF(N121="sníž. přenesená",J121,0)</f>
        <v>0</v>
      </c>
      <c r="BI121" s="186">
        <f>IF(N121="nulová",J121,0)</f>
        <v>0</v>
      </c>
      <c r="BJ121" s="17" t="s">
        <v>149</v>
      </c>
      <c r="BK121" s="186">
        <f>ROUND(I121*H121,2)</f>
        <v>7429.5</v>
      </c>
      <c r="BL121" s="17" t="s">
        <v>149</v>
      </c>
      <c r="BM121" s="185" t="s">
        <v>990</v>
      </c>
    </row>
    <row r="122" spans="1:65" s="2" customFormat="1" ht="10.199999999999999">
      <c r="A122" s="31"/>
      <c r="B122" s="32"/>
      <c r="C122" s="33"/>
      <c r="D122" s="187" t="s">
        <v>151</v>
      </c>
      <c r="E122" s="33"/>
      <c r="F122" s="188" t="s">
        <v>991</v>
      </c>
      <c r="G122" s="33"/>
      <c r="H122" s="33"/>
      <c r="I122" s="33"/>
      <c r="J122" s="33"/>
      <c r="K122" s="33"/>
      <c r="L122" s="36"/>
      <c r="M122" s="189"/>
      <c r="N122" s="190"/>
      <c r="O122" s="62"/>
      <c r="P122" s="62"/>
      <c r="Q122" s="62"/>
      <c r="R122" s="62"/>
      <c r="S122" s="62"/>
      <c r="T122" s="63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T122" s="17" t="s">
        <v>151</v>
      </c>
      <c r="AU122" s="17" t="s">
        <v>82</v>
      </c>
    </row>
    <row r="123" spans="1:65" s="13" customFormat="1" ht="10.199999999999999">
      <c r="B123" s="191"/>
      <c r="C123" s="192"/>
      <c r="D123" s="187" t="s">
        <v>153</v>
      </c>
      <c r="E123" s="193" t="s">
        <v>26</v>
      </c>
      <c r="F123" s="194" t="s">
        <v>1044</v>
      </c>
      <c r="G123" s="192"/>
      <c r="H123" s="193" t="s">
        <v>26</v>
      </c>
      <c r="I123" s="192"/>
      <c r="J123" s="192"/>
      <c r="K123" s="192"/>
      <c r="L123" s="195"/>
      <c r="M123" s="196"/>
      <c r="N123" s="197"/>
      <c r="O123" s="197"/>
      <c r="P123" s="197"/>
      <c r="Q123" s="197"/>
      <c r="R123" s="197"/>
      <c r="S123" s="197"/>
      <c r="T123" s="198"/>
      <c r="AT123" s="199" t="s">
        <v>153</v>
      </c>
      <c r="AU123" s="199" t="s">
        <v>82</v>
      </c>
      <c r="AV123" s="13" t="s">
        <v>80</v>
      </c>
      <c r="AW123" s="13" t="s">
        <v>33</v>
      </c>
      <c r="AX123" s="13" t="s">
        <v>72</v>
      </c>
      <c r="AY123" s="199" t="s">
        <v>142</v>
      </c>
    </row>
    <row r="124" spans="1:65" s="13" customFormat="1" ht="10.199999999999999">
      <c r="B124" s="191"/>
      <c r="C124" s="192"/>
      <c r="D124" s="187" t="s">
        <v>153</v>
      </c>
      <c r="E124" s="193" t="s">
        <v>26</v>
      </c>
      <c r="F124" s="194" t="s">
        <v>1064</v>
      </c>
      <c r="G124" s="192"/>
      <c r="H124" s="193" t="s">
        <v>26</v>
      </c>
      <c r="I124" s="192"/>
      <c r="J124" s="192"/>
      <c r="K124" s="192"/>
      <c r="L124" s="195"/>
      <c r="M124" s="196"/>
      <c r="N124" s="197"/>
      <c r="O124" s="197"/>
      <c r="P124" s="197"/>
      <c r="Q124" s="197"/>
      <c r="R124" s="197"/>
      <c r="S124" s="197"/>
      <c r="T124" s="198"/>
      <c r="AT124" s="199" t="s">
        <v>153</v>
      </c>
      <c r="AU124" s="199" t="s">
        <v>82</v>
      </c>
      <c r="AV124" s="13" t="s">
        <v>80</v>
      </c>
      <c r="AW124" s="13" t="s">
        <v>33</v>
      </c>
      <c r="AX124" s="13" t="s">
        <v>72</v>
      </c>
      <c r="AY124" s="199" t="s">
        <v>142</v>
      </c>
    </row>
    <row r="125" spans="1:65" s="14" customFormat="1" ht="10.199999999999999">
      <c r="B125" s="200"/>
      <c r="C125" s="201"/>
      <c r="D125" s="187" t="s">
        <v>153</v>
      </c>
      <c r="E125" s="202" t="s">
        <v>26</v>
      </c>
      <c r="F125" s="203" t="s">
        <v>1046</v>
      </c>
      <c r="G125" s="201"/>
      <c r="H125" s="204">
        <v>13.5</v>
      </c>
      <c r="I125" s="201"/>
      <c r="J125" s="201"/>
      <c r="K125" s="201"/>
      <c r="L125" s="205"/>
      <c r="M125" s="206"/>
      <c r="N125" s="207"/>
      <c r="O125" s="207"/>
      <c r="P125" s="207"/>
      <c r="Q125" s="207"/>
      <c r="R125" s="207"/>
      <c r="S125" s="207"/>
      <c r="T125" s="208"/>
      <c r="AT125" s="209" t="s">
        <v>153</v>
      </c>
      <c r="AU125" s="209" t="s">
        <v>82</v>
      </c>
      <c r="AV125" s="14" t="s">
        <v>82</v>
      </c>
      <c r="AW125" s="14" t="s">
        <v>33</v>
      </c>
      <c r="AX125" s="14" t="s">
        <v>72</v>
      </c>
      <c r="AY125" s="209" t="s">
        <v>142</v>
      </c>
    </row>
    <row r="126" spans="1:65" s="13" customFormat="1" ht="10.199999999999999">
      <c r="B126" s="191"/>
      <c r="C126" s="192"/>
      <c r="D126" s="187" t="s">
        <v>153</v>
      </c>
      <c r="E126" s="193" t="s">
        <v>26</v>
      </c>
      <c r="F126" s="194" t="s">
        <v>1047</v>
      </c>
      <c r="G126" s="192"/>
      <c r="H126" s="193" t="s">
        <v>26</v>
      </c>
      <c r="I126" s="192"/>
      <c r="J126" s="192"/>
      <c r="K126" s="192"/>
      <c r="L126" s="195"/>
      <c r="M126" s="196"/>
      <c r="N126" s="197"/>
      <c r="O126" s="197"/>
      <c r="P126" s="197"/>
      <c r="Q126" s="197"/>
      <c r="R126" s="197"/>
      <c r="S126" s="197"/>
      <c r="T126" s="198"/>
      <c r="AT126" s="199" t="s">
        <v>153</v>
      </c>
      <c r="AU126" s="199" t="s">
        <v>82</v>
      </c>
      <c r="AV126" s="13" t="s">
        <v>80</v>
      </c>
      <c r="AW126" s="13" t="s">
        <v>33</v>
      </c>
      <c r="AX126" s="13" t="s">
        <v>72</v>
      </c>
      <c r="AY126" s="199" t="s">
        <v>142</v>
      </c>
    </row>
    <row r="127" spans="1:65" s="14" customFormat="1" ht="10.199999999999999">
      <c r="B127" s="200"/>
      <c r="C127" s="201"/>
      <c r="D127" s="187" t="s">
        <v>153</v>
      </c>
      <c r="E127" s="202" t="s">
        <v>26</v>
      </c>
      <c r="F127" s="203" t="s">
        <v>1048</v>
      </c>
      <c r="G127" s="201"/>
      <c r="H127" s="204">
        <v>6</v>
      </c>
      <c r="I127" s="201"/>
      <c r="J127" s="201"/>
      <c r="K127" s="201"/>
      <c r="L127" s="205"/>
      <c r="M127" s="206"/>
      <c r="N127" s="207"/>
      <c r="O127" s="207"/>
      <c r="P127" s="207"/>
      <c r="Q127" s="207"/>
      <c r="R127" s="207"/>
      <c r="S127" s="207"/>
      <c r="T127" s="208"/>
      <c r="AT127" s="209" t="s">
        <v>153</v>
      </c>
      <c r="AU127" s="209" t="s">
        <v>82</v>
      </c>
      <c r="AV127" s="14" t="s">
        <v>82</v>
      </c>
      <c r="AW127" s="14" t="s">
        <v>33</v>
      </c>
      <c r="AX127" s="14" t="s">
        <v>72</v>
      </c>
      <c r="AY127" s="209" t="s">
        <v>142</v>
      </c>
    </row>
    <row r="128" spans="1:65" s="15" customFormat="1" ht="10.199999999999999">
      <c r="B128" s="210"/>
      <c r="C128" s="211"/>
      <c r="D128" s="187" t="s">
        <v>153</v>
      </c>
      <c r="E128" s="212" t="s">
        <v>26</v>
      </c>
      <c r="F128" s="213" t="s">
        <v>177</v>
      </c>
      <c r="G128" s="211"/>
      <c r="H128" s="214">
        <v>19.5</v>
      </c>
      <c r="I128" s="211"/>
      <c r="J128" s="211"/>
      <c r="K128" s="211"/>
      <c r="L128" s="215"/>
      <c r="M128" s="216"/>
      <c r="N128" s="217"/>
      <c r="O128" s="217"/>
      <c r="P128" s="217"/>
      <c r="Q128" s="217"/>
      <c r="R128" s="217"/>
      <c r="S128" s="217"/>
      <c r="T128" s="218"/>
      <c r="AT128" s="219" t="s">
        <v>153</v>
      </c>
      <c r="AU128" s="219" t="s">
        <v>82</v>
      </c>
      <c r="AV128" s="15" t="s">
        <v>149</v>
      </c>
      <c r="AW128" s="15" t="s">
        <v>33</v>
      </c>
      <c r="AX128" s="15" t="s">
        <v>80</v>
      </c>
      <c r="AY128" s="219" t="s">
        <v>142</v>
      </c>
    </row>
    <row r="129" spans="1:65" s="2" customFormat="1" ht="16.5" customHeight="1">
      <c r="A129" s="31"/>
      <c r="B129" s="32"/>
      <c r="C129" s="175" t="s">
        <v>197</v>
      </c>
      <c r="D129" s="175" t="s">
        <v>144</v>
      </c>
      <c r="E129" s="176" t="s">
        <v>995</v>
      </c>
      <c r="F129" s="177" t="s">
        <v>996</v>
      </c>
      <c r="G129" s="178" t="s">
        <v>147</v>
      </c>
      <c r="H129" s="179">
        <v>19.5</v>
      </c>
      <c r="I129" s="180">
        <v>324</v>
      </c>
      <c r="J129" s="180">
        <f>ROUND(I129*H129,2)</f>
        <v>6318</v>
      </c>
      <c r="K129" s="177" t="s">
        <v>148</v>
      </c>
      <c r="L129" s="36"/>
      <c r="M129" s="181" t="s">
        <v>26</v>
      </c>
      <c r="N129" s="182" t="s">
        <v>45</v>
      </c>
      <c r="O129" s="183">
        <v>0.45200000000000001</v>
      </c>
      <c r="P129" s="183">
        <f>O129*H129</f>
        <v>8.8140000000000001</v>
      </c>
      <c r="Q129" s="183">
        <v>0</v>
      </c>
      <c r="R129" s="183">
        <f>Q129*H129</f>
        <v>0</v>
      </c>
      <c r="S129" s="183">
        <v>0</v>
      </c>
      <c r="T129" s="184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85" t="s">
        <v>149</v>
      </c>
      <c r="AT129" s="185" t="s">
        <v>144</v>
      </c>
      <c r="AU129" s="185" t="s">
        <v>82</v>
      </c>
      <c r="AY129" s="17" t="s">
        <v>142</v>
      </c>
      <c r="BE129" s="186">
        <f>IF(N129="základní",J129,0)</f>
        <v>0</v>
      </c>
      <c r="BF129" s="186">
        <f>IF(N129="snížená",J129,0)</f>
        <v>0</v>
      </c>
      <c r="BG129" s="186">
        <f>IF(N129="zákl. přenesená",J129,0)</f>
        <v>6318</v>
      </c>
      <c r="BH129" s="186">
        <f>IF(N129="sníž. přenesená",J129,0)</f>
        <v>0</v>
      </c>
      <c r="BI129" s="186">
        <f>IF(N129="nulová",J129,0)</f>
        <v>0</v>
      </c>
      <c r="BJ129" s="17" t="s">
        <v>149</v>
      </c>
      <c r="BK129" s="186">
        <f>ROUND(I129*H129,2)</f>
        <v>6318</v>
      </c>
      <c r="BL129" s="17" t="s">
        <v>149</v>
      </c>
      <c r="BM129" s="185" t="s">
        <v>997</v>
      </c>
    </row>
    <row r="130" spans="1:65" s="2" customFormat="1" ht="10.199999999999999">
      <c r="A130" s="31"/>
      <c r="B130" s="32"/>
      <c r="C130" s="33"/>
      <c r="D130" s="187" t="s">
        <v>151</v>
      </c>
      <c r="E130" s="33"/>
      <c r="F130" s="188" t="s">
        <v>998</v>
      </c>
      <c r="G130" s="33"/>
      <c r="H130" s="33"/>
      <c r="I130" s="33"/>
      <c r="J130" s="33"/>
      <c r="K130" s="33"/>
      <c r="L130" s="36"/>
      <c r="M130" s="189"/>
      <c r="N130" s="190"/>
      <c r="O130" s="62"/>
      <c r="P130" s="62"/>
      <c r="Q130" s="62"/>
      <c r="R130" s="62"/>
      <c r="S130" s="62"/>
      <c r="T130" s="63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T130" s="17" t="s">
        <v>151</v>
      </c>
      <c r="AU130" s="17" t="s">
        <v>82</v>
      </c>
    </row>
    <row r="131" spans="1:65" s="13" customFormat="1" ht="10.199999999999999">
      <c r="B131" s="191"/>
      <c r="C131" s="192"/>
      <c r="D131" s="187" t="s">
        <v>153</v>
      </c>
      <c r="E131" s="193" t="s">
        <v>26</v>
      </c>
      <c r="F131" s="194" t="s">
        <v>999</v>
      </c>
      <c r="G131" s="192"/>
      <c r="H131" s="193" t="s">
        <v>26</v>
      </c>
      <c r="I131" s="192"/>
      <c r="J131" s="192"/>
      <c r="K131" s="192"/>
      <c r="L131" s="195"/>
      <c r="M131" s="196"/>
      <c r="N131" s="197"/>
      <c r="O131" s="197"/>
      <c r="P131" s="197"/>
      <c r="Q131" s="197"/>
      <c r="R131" s="197"/>
      <c r="S131" s="197"/>
      <c r="T131" s="198"/>
      <c r="AT131" s="199" t="s">
        <v>153</v>
      </c>
      <c r="AU131" s="199" t="s">
        <v>82</v>
      </c>
      <c r="AV131" s="13" t="s">
        <v>80</v>
      </c>
      <c r="AW131" s="13" t="s">
        <v>33</v>
      </c>
      <c r="AX131" s="13" t="s">
        <v>72</v>
      </c>
      <c r="AY131" s="199" t="s">
        <v>142</v>
      </c>
    </row>
    <row r="132" spans="1:65" s="14" customFormat="1" ht="10.199999999999999">
      <c r="B132" s="200"/>
      <c r="C132" s="201"/>
      <c r="D132" s="187" t="s">
        <v>153</v>
      </c>
      <c r="E132" s="202" t="s">
        <v>26</v>
      </c>
      <c r="F132" s="203" t="s">
        <v>1049</v>
      </c>
      <c r="G132" s="201"/>
      <c r="H132" s="204">
        <v>19.5</v>
      </c>
      <c r="I132" s="201"/>
      <c r="J132" s="201"/>
      <c r="K132" s="201"/>
      <c r="L132" s="205"/>
      <c r="M132" s="206"/>
      <c r="N132" s="207"/>
      <c r="O132" s="207"/>
      <c r="P132" s="207"/>
      <c r="Q132" s="207"/>
      <c r="R132" s="207"/>
      <c r="S132" s="207"/>
      <c r="T132" s="208"/>
      <c r="AT132" s="209" t="s">
        <v>153</v>
      </c>
      <c r="AU132" s="209" t="s">
        <v>82</v>
      </c>
      <c r="AV132" s="14" t="s">
        <v>82</v>
      </c>
      <c r="AW132" s="14" t="s">
        <v>33</v>
      </c>
      <c r="AX132" s="14" t="s">
        <v>80</v>
      </c>
      <c r="AY132" s="209" t="s">
        <v>142</v>
      </c>
    </row>
    <row r="133" spans="1:65" s="2" customFormat="1" ht="16.5" customHeight="1">
      <c r="A133" s="31"/>
      <c r="B133" s="32"/>
      <c r="C133" s="175" t="s">
        <v>206</v>
      </c>
      <c r="D133" s="175" t="s">
        <v>144</v>
      </c>
      <c r="E133" s="176" t="s">
        <v>1001</v>
      </c>
      <c r="F133" s="177" t="s">
        <v>1002</v>
      </c>
      <c r="G133" s="178" t="s">
        <v>147</v>
      </c>
      <c r="H133" s="179">
        <v>97.5</v>
      </c>
      <c r="I133" s="180">
        <v>19.7</v>
      </c>
      <c r="J133" s="180">
        <f>ROUND(I133*H133,2)</f>
        <v>1920.75</v>
      </c>
      <c r="K133" s="177" t="s">
        <v>148</v>
      </c>
      <c r="L133" s="36"/>
      <c r="M133" s="181" t="s">
        <v>26</v>
      </c>
      <c r="N133" s="182" t="s">
        <v>45</v>
      </c>
      <c r="O133" s="183">
        <v>2.8000000000000001E-2</v>
      </c>
      <c r="P133" s="183">
        <f>O133*H133</f>
        <v>2.73</v>
      </c>
      <c r="Q133" s="183">
        <v>0</v>
      </c>
      <c r="R133" s="183">
        <f>Q133*H133</f>
        <v>0</v>
      </c>
      <c r="S133" s="183">
        <v>0</v>
      </c>
      <c r="T133" s="184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85" t="s">
        <v>149</v>
      </c>
      <c r="AT133" s="185" t="s">
        <v>144</v>
      </c>
      <c r="AU133" s="185" t="s">
        <v>82</v>
      </c>
      <c r="AY133" s="17" t="s">
        <v>142</v>
      </c>
      <c r="BE133" s="186">
        <f>IF(N133="základní",J133,0)</f>
        <v>0</v>
      </c>
      <c r="BF133" s="186">
        <f>IF(N133="snížená",J133,0)</f>
        <v>0</v>
      </c>
      <c r="BG133" s="186">
        <f>IF(N133="zákl. přenesená",J133,0)</f>
        <v>1920.75</v>
      </c>
      <c r="BH133" s="186">
        <f>IF(N133="sníž. přenesená",J133,0)</f>
        <v>0</v>
      </c>
      <c r="BI133" s="186">
        <f>IF(N133="nulová",J133,0)</f>
        <v>0</v>
      </c>
      <c r="BJ133" s="17" t="s">
        <v>149</v>
      </c>
      <c r="BK133" s="186">
        <f>ROUND(I133*H133,2)</f>
        <v>1920.75</v>
      </c>
      <c r="BL133" s="17" t="s">
        <v>149</v>
      </c>
      <c r="BM133" s="185" t="s">
        <v>1003</v>
      </c>
    </row>
    <row r="134" spans="1:65" s="2" customFormat="1" ht="10.199999999999999">
      <c r="A134" s="31"/>
      <c r="B134" s="32"/>
      <c r="C134" s="33"/>
      <c r="D134" s="187" t="s">
        <v>151</v>
      </c>
      <c r="E134" s="33"/>
      <c r="F134" s="188" t="s">
        <v>1004</v>
      </c>
      <c r="G134" s="33"/>
      <c r="H134" s="33"/>
      <c r="I134" s="33"/>
      <c r="J134" s="33"/>
      <c r="K134" s="33"/>
      <c r="L134" s="36"/>
      <c r="M134" s="189"/>
      <c r="N134" s="190"/>
      <c r="O134" s="62"/>
      <c r="P134" s="62"/>
      <c r="Q134" s="62"/>
      <c r="R134" s="62"/>
      <c r="S134" s="62"/>
      <c r="T134" s="63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T134" s="17" t="s">
        <v>151</v>
      </c>
      <c r="AU134" s="17" t="s">
        <v>82</v>
      </c>
    </row>
    <row r="135" spans="1:65" s="13" customFormat="1" ht="10.199999999999999">
      <c r="B135" s="191"/>
      <c r="C135" s="192"/>
      <c r="D135" s="187" t="s">
        <v>153</v>
      </c>
      <c r="E135" s="193" t="s">
        <v>26</v>
      </c>
      <c r="F135" s="194" t="s">
        <v>1005</v>
      </c>
      <c r="G135" s="192"/>
      <c r="H135" s="193" t="s">
        <v>26</v>
      </c>
      <c r="I135" s="192"/>
      <c r="J135" s="192"/>
      <c r="K135" s="192"/>
      <c r="L135" s="195"/>
      <c r="M135" s="196"/>
      <c r="N135" s="197"/>
      <c r="O135" s="197"/>
      <c r="P135" s="197"/>
      <c r="Q135" s="197"/>
      <c r="R135" s="197"/>
      <c r="S135" s="197"/>
      <c r="T135" s="198"/>
      <c r="AT135" s="199" t="s">
        <v>153</v>
      </c>
      <c r="AU135" s="199" t="s">
        <v>82</v>
      </c>
      <c r="AV135" s="13" t="s">
        <v>80</v>
      </c>
      <c r="AW135" s="13" t="s">
        <v>33</v>
      </c>
      <c r="AX135" s="13" t="s">
        <v>72</v>
      </c>
      <c r="AY135" s="199" t="s">
        <v>142</v>
      </c>
    </row>
    <row r="136" spans="1:65" s="14" customFormat="1" ht="10.199999999999999">
      <c r="B136" s="200"/>
      <c r="C136" s="201"/>
      <c r="D136" s="187" t="s">
        <v>153</v>
      </c>
      <c r="E136" s="202" t="s">
        <v>26</v>
      </c>
      <c r="F136" s="203" t="s">
        <v>1050</v>
      </c>
      <c r="G136" s="201"/>
      <c r="H136" s="204">
        <v>97.5</v>
      </c>
      <c r="I136" s="201"/>
      <c r="J136" s="201"/>
      <c r="K136" s="201"/>
      <c r="L136" s="205"/>
      <c r="M136" s="206"/>
      <c r="N136" s="207"/>
      <c r="O136" s="207"/>
      <c r="P136" s="207"/>
      <c r="Q136" s="207"/>
      <c r="R136" s="207"/>
      <c r="S136" s="207"/>
      <c r="T136" s="208"/>
      <c r="AT136" s="209" t="s">
        <v>153</v>
      </c>
      <c r="AU136" s="209" t="s">
        <v>82</v>
      </c>
      <c r="AV136" s="14" t="s">
        <v>82</v>
      </c>
      <c r="AW136" s="14" t="s">
        <v>33</v>
      </c>
      <c r="AX136" s="14" t="s">
        <v>80</v>
      </c>
      <c r="AY136" s="209" t="s">
        <v>142</v>
      </c>
    </row>
    <row r="137" spans="1:65" s="12" customFormat="1" ht="22.8" customHeight="1">
      <c r="B137" s="160"/>
      <c r="C137" s="161"/>
      <c r="D137" s="162" t="s">
        <v>71</v>
      </c>
      <c r="E137" s="173" t="s">
        <v>162</v>
      </c>
      <c r="F137" s="173" t="s">
        <v>326</v>
      </c>
      <c r="G137" s="161"/>
      <c r="H137" s="161"/>
      <c r="I137" s="161"/>
      <c r="J137" s="174">
        <f>BK137</f>
        <v>10000</v>
      </c>
      <c r="K137" s="161"/>
      <c r="L137" s="165"/>
      <c r="M137" s="166"/>
      <c r="N137" s="167"/>
      <c r="O137" s="167"/>
      <c r="P137" s="168">
        <f>SUM(P138:P141)</f>
        <v>0</v>
      </c>
      <c r="Q137" s="167"/>
      <c r="R137" s="168">
        <f>SUM(R138:R141)</f>
        <v>0</v>
      </c>
      <c r="S137" s="167"/>
      <c r="T137" s="169">
        <f>SUM(T138:T141)</f>
        <v>0</v>
      </c>
      <c r="AR137" s="170" t="s">
        <v>80</v>
      </c>
      <c r="AT137" s="171" t="s">
        <v>71</v>
      </c>
      <c r="AU137" s="171" t="s">
        <v>80</v>
      </c>
      <c r="AY137" s="170" t="s">
        <v>142</v>
      </c>
      <c r="BK137" s="172">
        <f>SUM(BK138:BK141)</f>
        <v>10000</v>
      </c>
    </row>
    <row r="138" spans="1:65" s="2" customFormat="1" ht="16.5" customHeight="1">
      <c r="A138" s="31"/>
      <c r="B138" s="32"/>
      <c r="C138" s="175" t="s">
        <v>212</v>
      </c>
      <c r="D138" s="175" t="s">
        <v>144</v>
      </c>
      <c r="E138" s="176" t="s">
        <v>1051</v>
      </c>
      <c r="F138" s="177" t="s">
        <v>1052</v>
      </c>
      <c r="G138" s="178" t="s">
        <v>337</v>
      </c>
      <c r="H138" s="179">
        <v>2</v>
      </c>
      <c r="I138" s="180">
        <v>5000</v>
      </c>
      <c r="J138" s="180">
        <f>ROUND(I138*H138,2)</f>
        <v>10000</v>
      </c>
      <c r="K138" s="177" t="s">
        <v>26</v>
      </c>
      <c r="L138" s="36"/>
      <c r="M138" s="181" t="s">
        <v>26</v>
      </c>
      <c r="N138" s="182" t="s">
        <v>45</v>
      </c>
      <c r="O138" s="183">
        <v>0</v>
      </c>
      <c r="P138" s="183">
        <f>O138*H138</f>
        <v>0</v>
      </c>
      <c r="Q138" s="183">
        <v>0</v>
      </c>
      <c r="R138" s="183">
        <f>Q138*H138</f>
        <v>0</v>
      </c>
      <c r="S138" s="183">
        <v>0</v>
      </c>
      <c r="T138" s="184">
        <f>S138*H138</f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85" t="s">
        <v>149</v>
      </c>
      <c r="AT138" s="185" t="s">
        <v>144</v>
      </c>
      <c r="AU138" s="185" t="s">
        <v>82</v>
      </c>
      <c r="AY138" s="17" t="s">
        <v>142</v>
      </c>
      <c r="BE138" s="186">
        <f>IF(N138="základní",J138,0)</f>
        <v>0</v>
      </c>
      <c r="BF138" s="186">
        <f>IF(N138="snížená",J138,0)</f>
        <v>0</v>
      </c>
      <c r="BG138" s="186">
        <f>IF(N138="zákl. přenesená",J138,0)</f>
        <v>10000</v>
      </c>
      <c r="BH138" s="186">
        <f>IF(N138="sníž. přenesená",J138,0)</f>
        <v>0</v>
      </c>
      <c r="BI138" s="186">
        <f>IF(N138="nulová",J138,0)</f>
        <v>0</v>
      </c>
      <c r="BJ138" s="17" t="s">
        <v>149</v>
      </c>
      <c r="BK138" s="186">
        <f>ROUND(I138*H138,2)</f>
        <v>10000</v>
      </c>
      <c r="BL138" s="17" t="s">
        <v>149</v>
      </c>
      <c r="BM138" s="185" t="s">
        <v>1053</v>
      </c>
    </row>
    <row r="139" spans="1:65" s="2" customFormat="1" ht="10.199999999999999">
      <c r="A139" s="31"/>
      <c r="B139" s="32"/>
      <c r="C139" s="33"/>
      <c r="D139" s="187" t="s">
        <v>151</v>
      </c>
      <c r="E139" s="33"/>
      <c r="F139" s="188" t="s">
        <v>1052</v>
      </c>
      <c r="G139" s="33"/>
      <c r="H139" s="33"/>
      <c r="I139" s="33"/>
      <c r="J139" s="33"/>
      <c r="K139" s="33"/>
      <c r="L139" s="36"/>
      <c r="M139" s="189"/>
      <c r="N139" s="190"/>
      <c r="O139" s="62"/>
      <c r="P139" s="62"/>
      <c r="Q139" s="62"/>
      <c r="R139" s="62"/>
      <c r="S139" s="62"/>
      <c r="T139" s="63"/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T139" s="17" t="s">
        <v>151</v>
      </c>
      <c r="AU139" s="17" t="s">
        <v>82</v>
      </c>
    </row>
    <row r="140" spans="1:65" s="13" customFormat="1" ht="10.199999999999999">
      <c r="B140" s="191"/>
      <c r="C140" s="192"/>
      <c r="D140" s="187" t="s">
        <v>153</v>
      </c>
      <c r="E140" s="193" t="s">
        <v>26</v>
      </c>
      <c r="F140" s="194" t="s">
        <v>1065</v>
      </c>
      <c r="G140" s="192"/>
      <c r="H140" s="193" t="s">
        <v>26</v>
      </c>
      <c r="I140" s="192"/>
      <c r="J140" s="192"/>
      <c r="K140" s="192"/>
      <c r="L140" s="195"/>
      <c r="M140" s="196"/>
      <c r="N140" s="197"/>
      <c r="O140" s="197"/>
      <c r="P140" s="197"/>
      <c r="Q140" s="197"/>
      <c r="R140" s="197"/>
      <c r="S140" s="197"/>
      <c r="T140" s="198"/>
      <c r="AT140" s="199" t="s">
        <v>153</v>
      </c>
      <c r="AU140" s="199" t="s">
        <v>82</v>
      </c>
      <c r="AV140" s="13" t="s">
        <v>80</v>
      </c>
      <c r="AW140" s="13" t="s">
        <v>33</v>
      </c>
      <c r="AX140" s="13" t="s">
        <v>72</v>
      </c>
      <c r="AY140" s="199" t="s">
        <v>142</v>
      </c>
    </row>
    <row r="141" spans="1:65" s="14" customFormat="1" ht="10.199999999999999">
      <c r="B141" s="200"/>
      <c r="C141" s="201"/>
      <c r="D141" s="187" t="s">
        <v>153</v>
      </c>
      <c r="E141" s="202" t="s">
        <v>26</v>
      </c>
      <c r="F141" s="203" t="s">
        <v>82</v>
      </c>
      <c r="G141" s="201"/>
      <c r="H141" s="204">
        <v>2</v>
      </c>
      <c r="I141" s="201"/>
      <c r="J141" s="201"/>
      <c r="K141" s="201"/>
      <c r="L141" s="205"/>
      <c r="M141" s="206"/>
      <c r="N141" s="207"/>
      <c r="O141" s="207"/>
      <c r="P141" s="207"/>
      <c r="Q141" s="207"/>
      <c r="R141" s="207"/>
      <c r="S141" s="207"/>
      <c r="T141" s="208"/>
      <c r="AT141" s="209" t="s">
        <v>153</v>
      </c>
      <c r="AU141" s="209" t="s">
        <v>82</v>
      </c>
      <c r="AV141" s="14" t="s">
        <v>82</v>
      </c>
      <c r="AW141" s="14" t="s">
        <v>33</v>
      </c>
      <c r="AX141" s="14" t="s">
        <v>80</v>
      </c>
      <c r="AY141" s="209" t="s">
        <v>142</v>
      </c>
    </row>
    <row r="142" spans="1:65" s="12" customFormat="1" ht="22.8" customHeight="1">
      <c r="B142" s="160"/>
      <c r="C142" s="161"/>
      <c r="D142" s="162" t="s">
        <v>71</v>
      </c>
      <c r="E142" s="173" t="s">
        <v>1025</v>
      </c>
      <c r="F142" s="173" t="s">
        <v>426</v>
      </c>
      <c r="G142" s="161"/>
      <c r="H142" s="161"/>
      <c r="I142" s="161"/>
      <c r="J142" s="174">
        <f>BK142</f>
        <v>362.64</v>
      </c>
      <c r="K142" s="161"/>
      <c r="L142" s="165"/>
      <c r="M142" s="166"/>
      <c r="N142" s="167"/>
      <c r="O142" s="167"/>
      <c r="P142" s="168">
        <f>SUM(P143:P144)</f>
        <v>0.81522099999999997</v>
      </c>
      <c r="Q142" s="167"/>
      <c r="R142" s="168">
        <f>SUM(R143:R144)</f>
        <v>0</v>
      </c>
      <c r="S142" s="167"/>
      <c r="T142" s="169">
        <f>SUM(T143:T144)</f>
        <v>0</v>
      </c>
      <c r="AR142" s="170" t="s">
        <v>80</v>
      </c>
      <c r="AT142" s="171" t="s">
        <v>71</v>
      </c>
      <c r="AU142" s="171" t="s">
        <v>80</v>
      </c>
      <c r="AY142" s="170" t="s">
        <v>142</v>
      </c>
      <c r="BK142" s="172">
        <f>SUM(BK143:BK144)</f>
        <v>362.64</v>
      </c>
    </row>
    <row r="143" spans="1:65" s="2" customFormat="1" ht="16.5" customHeight="1">
      <c r="A143" s="31"/>
      <c r="B143" s="32"/>
      <c r="C143" s="175" t="s">
        <v>219</v>
      </c>
      <c r="D143" s="175" t="s">
        <v>144</v>
      </c>
      <c r="E143" s="176" t="s">
        <v>860</v>
      </c>
      <c r="F143" s="177" t="s">
        <v>861</v>
      </c>
      <c r="G143" s="178" t="s">
        <v>321</v>
      </c>
      <c r="H143" s="179">
        <v>0.40699999999999997</v>
      </c>
      <c r="I143" s="180">
        <v>891</v>
      </c>
      <c r="J143" s="180">
        <f>ROUND(I143*H143,2)</f>
        <v>362.64</v>
      </c>
      <c r="K143" s="177" t="s">
        <v>989</v>
      </c>
      <c r="L143" s="36"/>
      <c r="M143" s="181" t="s">
        <v>26</v>
      </c>
      <c r="N143" s="182" t="s">
        <v>45</v>
      </c>
      <c r="O143" s="183">
        <v>2.0030000000000001</v>
      </c>
      <c r="P143" s="183">
        <f>O143*H143</f>
        <v>0.81522099999999997</v>
      </c>
      <c r="Q143" s="183">
        <v>0</v>
      </c>
      <c r="R143" s="183">
        <f>Q143*H143</f>
        <v>0</v>
      </c>
      <c r="S143" s="183">
        <v>0</v>
      </c>
      <c r="T143" s="184">
        <f>S143*H143</f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85" t="s">
        <v>149</v>
      </c>
      <c r="AT143" s="185" t="s">
        <v>144</v>
      </c>
      <c r="AU143" s="185" t="s">
        <v>82</v>
      </c>
      <c r="AY143" s="17" t="s">
        <v>142</v>
      </c>
      <c r="BE143" s="186">
        <f>IF(N143="základní",J143,0)</f>
        <v>0</v>
      </c>
      <c r="BF143" s="186">
        <f>IF(N143="snížená",J143,0)</f>
        <v>0</v>
      </c>
      <c r="BG143" s="186">
        <f>IF(N143="zákl. přenesená",J143,0)</f>
        <v>362.64</v>
      </c>
      <c r="BH143" s="186">
        <f>IF(N143="sníž. přenesená",J143,0)</f>
        <v>0</v>
      </c>
      <c r="BI143" s="186">
        <f>IF(N143="nulová",J143,0)</f>
        <v>0</v>
      </c>
      <c r="BJ143" s="17" t="s">
        <v>149</v>
      </c>
      <c r="BK143" s="186">
        <f>ROUND(I143*H143,2)</f>
        <v>362.64</v>
      </c>
      <c r="BL143" s="17" t="s">
        <v>149</v>
      </c>
      <c r="BM143" s="185" t="s">
        <v>1026</v>
      </c>
    </row>
    <row r="144" spans="1:65" s="2" customFormat="1" ht="10.199999999999999">
      <c r="A144" s="31"/>
      <c r="B144" s="32"/>
      <c r="C144" s="33"/>
      <c r="D144" s="187" t="s">
        <v>151</v>
      </c>
      <c r="E144" s="33"/>
      <c r="F144" s="188" t="s">
        <v>863</v>
      </c>
      <c r="G144" s="33"/>
      <c r="H144" s="33"/>
      <c r="I144" s="33"/>
      <c r="J144" s="33"/>
      <c r="K144" s="33"/>
      <c r="L144" s="36"/>
      <c r="M144" s="229"/>
      <c r="N144" s="230"/>
      <c r="O144" s="231"/>
      <c r="P144" s="231"/>
      <c r="Q144" s="231"/>
      <c r="R144" s="231"/>
      <c r="S144" s="231"/>
      <c r="T144" s="232"/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T144" s="17" t="s">
        <v>151</v>
      </c>
      <c r="AU144" s="17" t="s">
        <v>82</v>
      </c>
    </row>
    <row r="145" spans="1:31" s="2" customFormat="1" ht="6.9" customHeight="1">
      <c r="A145" s="31"/>
      <c r="B145" s="45"/>
      <c r="C145" s="46"/>
      <c r="D145" s="46"/>
      <c r="E145" s="46"/>
      <c r="F145" s="46"/>
      <c r="G145" s="46"/>
      <c r="H145" s="46"/>
      <c r="I145" s="46"/>
      <c r="J145" s="46"/>
      <c r="K145" s="46"/>
      <c r="L145" s="36"/>
      <c r="M145" s="31"/>
      <c r="O145" s="31"/>
      <c r="P145" s="31"/>
      <c r="Q145" s="31"/>
      <c r="R145" s="31"/>
      <c r="S145" s="31"/>
      <c r="T145" s="31"/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</row>
  </sheetData>
  <sheetProtection algorithmName="SHA-512" hashValue="hm1nrtMK3+J1ZSmBjMrL+vYzN2YW0UnAi/PnR/N388Ol+SZEtnNgoDYorTAtdfvwiaCsxOf/Iv9fiodwH5oslA==" saltValue="hVXM0fUngBukeakrkMm2sxMxC/AUbILJKDKq5pAXkutlOOYPnw8x92bG/LaH2mF/q0uPVrCo3aw2ihxQBKBIbg==" spinCount="100000" sheet="1" objects="1" scenarios="1" formatColumns="0" formatRows="0" autoFilter="0"/>
  <autoFilter ref="C88:K144"/>
  <mergeCells count="11">
    <mergeCell ref="L2:V2"/>
    <mergeCell ref="E52:H52"/>
    <mergeCell ref="E54:H54"/>
    <mergeCell ref="E77:H77"/>
    <mergeCell ref="E79:H79"/>
    <mergeCell ref="E81:H81"/>
    <mergeCell ref="E7:H7"/>
    <mergeCell ref="E9:H9"/>
    <mergeCell ref="E11:H11"/>
    <mergeCell ref="E29:H29"/>
    <mergeCell ref="E50:H50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62"/>
  <sheetViews>
    <sheetView showGridLines="0" workbookViewId="0"/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" style="1" customWidth="1"/>
    <col min="8" max="8" width="11.42578125" style="1" customWidth="1"/>
    <col min="9" max="11" width="20.140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 ht="10.199999999999999">
      <c r="A1" s="22"/>
    </row>
    <row r="2" spans="1:46" s="1" customFormat="1" ht="36.9" customHeight="1"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AT2" s="17" t="s">
        <v>108</v>
      </c>
    </row>
    <row r="3" spans="1:46" s="1" customFormat="1" ht="6.9" customHeight="1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20"/>
      <c r="AT3" s="17" t="s">
        <v>82</v>
      </c>
    </row>
    <row r="4" spans="1:46" s="1" customFormat="1" ht="24.9" customHeight="1">
      <c r="B4" s="20"/>
      <c r="D4" s="108" t="s">
        <v>109</v>
      </c>
      <c r="L4" s="20"/>
      <c r="M4" s="109" t="s">
        <v>10</v>
      </c>
      <c r="AT4" s="17" t="s">
        <v>33</v>
      </c>
    </row>
    <row r="5" spans="1:46" s="1" customFormat="1" ht="6.9" customHeight="1">
      <c r="B5" s="20"/>
      <c r="L5" s="20"/>
    </row>
    <row r="6" spans="1:46" s="1" customFormat="1" ht="12" customHeight="1">
      <c r="B6" s="20"/>
      <c r="D6" s="110" t="s">
        <v>14</v>
      </c>
      <c r="L6" s="20"/>
    </row>
    <row r="7" spans="1:46" s="1" customFormat="1" ht="16.5" customHeight="1">
      <c r="B7" s="20"/>
      <c r="E7" s="275" t="str">
        <f>'Rekapitulace stavby'!K6</f>
        <v>Výsadba větrolamu a výstavba mělkého průlehu na KN 1613 v k. ú. Svinčany</v>
      </c>
      <c r="F7" s="276"/>
      <c r="G7" s="276"/>
      <c r="H7" s="276"/>
      <c r="L7" s="20"/>
    </row>
    <row r="8" spans="1:46" s="2" customFormat="1" ht="12" customHeight="1">
      <c r="A8" s="31"/>
      <c r="B8" s="36"/>
      <c r="C8" s="31"/>
      <c r="D8" s="110" t="s">
        <v>110</v>
      </c>
      <c r="E8" s="31"/>
      <c r="F8" s="31"/>
      <c r="G8" s="31"/>
      <c r="H8" s="31"/>
      <c r="I8" s="31"/>
      <c r="J8" s="31"/>
      <c r="K8" s="31"/>
      <c r="L8" s="11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77" t="s">
        <v>1066</v>
      </c>
      <c r="F9" s="278"/>
      <c r="G9" s="278"/>
      <c r="H9" s="278"/>
      <c r="I9" s="31"/>
      <c r="J9" s="31"/>
      <c r="K9" s="31"/>
      <c r="L9" s="11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0.199999999999999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11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10" t="s">
        <v>16</v>
      </c>
      <c r="E11" s="31"/>
      <c r="F11" s="101" t="s">
        <v>26</v>
      </c>
      <c r="G11" s="31"/>
      <c r="H11" s="31"/>
      <c r="I11" s="110" t="s">
        <v>18</v>
      </c>
      <c r="J11" s="101" t="s">
        <v>26</v>
      </c>
      <c r="K11" s="31"/>
      <c r="L11" s="11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10" t="s">
        <v>20</v>
      </c>
      <c r="E12" s="31"/>
      <c r="F12" s="101" t="s">
        <v>21</v>
      </c>
      <c r="G12" s="31"/>
      <c r="H12" s="31"/>
      <c r="I12" s="110" t="s">
        <v>22</v>
      </c>
      <c r="J12" s="112" t="str">
        <f>'Rekapitulace stavby'!AN8</f>
        <v>8. 8. 2019</v>
      </c>
      <c r="K12" s="31"/>
      <c r="L12" s="11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8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11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0" t="s">
        <v>24</v>
      </c>
      <c r="E14" s="31"/>
      <c r="F14" s="31"/>
      <c r="G14" s="31"/>
      <c r="H14" s="31"/>
      <c r="I14" s="110" t="s">
        <v>25</v>
      </c>
      <c r="J14" s="101" t="s">
        <v>26</v>
      </c>
      <c r="K14" s="31"/>
      <c r="L14" s="11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01" t="s">
        <v>27</v>
      </c>
      <c r="F15" s="31"/>
      <c r="G15" s="31"/>
      <c r="H15" s="31"/>
      <c r="I15" s="110" t="s">
        <v>28</v>
      </c>
      <c r="J15" s="101" t="s">
        <v>26</v>
      </c>
      <c r="K15" s="31"/>
      <c r="L15" s="11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11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10" t="s">
        <v>29</v>
      </c>
      <c r="E17" s="31"/>
      <c r="F17" s="31"/>
      <c r="G17" s="31"/>
      <c r="H17" s="31"/>
      <c r="I17" s="110" t="s">
        <v>25</v>
      </c>
      <c r="J17" s="101" t="s">
        <v>26</v>
      </c>
      <c r="K17" s="31"/>
      <c r="L17" s="11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101" t="s">
        <v>30</v>
      </c>
      <c r="F18" s="31"/>
      <c r="G18" s="31"/>
      <c r="H18" s="31"/>
      <c r="I18" s="110" t="s">
        <v>28</v>
      </c>
      <c r="J18" s="101" t="s">
        <v>26</v>
      </c>
      <c r="K18" s="31"/>
      <c r="L18" s="11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11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10" t="s">
        <v>31</v>
      </c>
      <c r="E20" s="31"/>
      <c r="F20" s="31"/>
      <c r="G20" s="31"/>
      <c r="H20" s="31"/>
      <c r="I20" s="110" t="s">
        <v>25</v>
      </c>
      <c r="J20" s="101" t="s">
        <v>26</v>
      </c>
      <c r="K20" s="31"/>
      <c r="L20" s="11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01" t="s">
        <v>32</v>
      </c>
      <c r="F21" s="31"/>
      <c r="G21" s="31"/>
      <c r="H21" s="31"/>
      <c r="I21" s="110" t="s">
        <v>28</v>
      </c>
      <c r="J21" s="101" t="s">
        <v>26</v>
      </c>
      <c r="K21" s="31"/>
      <c r="L21" s="11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11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10" t="s">
        <v>34</v>
      </c>
      <c r="E23" s="31"/>
      <c r="F23" s="31"/>
      <c r="G23" s="31"/>
      <c r="H23" s="31"/>
      <c r="I23" s="110" t="s">
        <v>25</v>
      </c>
      <c r="J23" s="101" t="s">
        <v>26</v>
      </c>
      <c r="K23" s="31"/>
      <c r="L23" s="11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01" t="s">
        <v>35</v>
      </c>
      <c r="F24" s="31"/>
      <c r="G24" s="31"/>
      <c r="H24" s="31"/>
      <c r="I24" s="110" t="s">
        <v>28</v>
      </c>
      <c r="J24" s="101" t="s">
        <v>26</v>
      </c>
      <c r="K24" s="31"/>
      <c r="L24" s="11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11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10" t="s">
        <v>36</v>
      </c>
      <c r="E26" s="31"/>
      <c r="F26" s="31"/>
      <c r="G26" s="31"/>
      <c r="H26" s="31"/>
      <c r="I26" s="31"/>
      <c r="J26" s="31"/>
      <c r="K26" s="31"/>
      <c r="L26" s="11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25.5" customHeight="1">
      <c r="A27" s="113"/>
      <c r="B27" s="114"/>
      <c r="C27" s="113"/>
      <c r="D27" s="113"/>
      <c r="E27" s="279" t="s">
        <v>112</v>
      </c>
      <c r="F27" s="279"/>
      <c r="G27" s="279"/>
      <c r="H27" s="279"/>
      <c r="I27" s="113"/>
      <c r="J27" s="113"/>
      <c r="K27" s="113"/>
      <c r="L27" s="115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31" s="2" customFormat="1" ht="6.9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11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" customHeight="1">
      <c r="A29" s="31"/>
      <c r="B29" s="36"/>
      <c r="C29" s="31"/>
      <c r="D29" s="116"/>
      <c r="E29" s="116"/>
      <c r="F29" s="116"/>
      <c r="G29" s="116"/>
      <c r="H29" s="116"/>
      <c r="I29" s="116"/>
      <c r="J29" s="116"/>
      <c r="K29" s="116"/>
      <c r="L29" s="11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7" t="s">
        <v>38</v>
      </c>
      <c r="E30" s="31"/>
      <c r="F30" s="31"/>
      <c r="G30" s="31"/>
      <c r="H30" s="31"/>
      <c r="I30" s="31"/>
      <c r="J30" s="118">
        <f>ROUND(J84, 2)</f>
        <v>113200</v>
      </c>
      <c r="K30" s="31"/>
      <c r="L30" s="11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" customHeight="1">
      <c r="A31" s="31"/>
      <c r="B31" s="36"/>
      <c r="C31" s="31"/>
      <c r="D31" s="116"/>
      <c r="E31" s="116"/>
      <c r="F31" s="116"/>
      <c r="G31" s="116"/>
      <c r="H31" s="116"/>
      <c r="I31" s="116"/>
      <c r="J31" s="116"/>
      <c r="K31" s="116"/>
      <c r="L31" s="11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" customHeight="1">
      <c r="A32" s="31"/>
      <c r="B32" s="36"/>
      <c r="C32" s="31"/>
      <c r="D32" s="31"/>
      <c r="E32" s="31"/>
      <c r="F32" s="119" t="s">
        <v>40</v>
      </c>
      <c r="G32" s="31"/>
      <c r="H32" s="31"/>
      <c r="I32" s="119" t="s">
        <v>39</v>
      </c>
      <c r="J32" s="119" t="s">
        <v>41</v>
      </c>
      <c r="K32" s="31"/>
      <c r="L32" s="11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" hidden="1" customHeight="1">
      <c r="A33" s="31"/>
      <c r="B33" s="36"/>
      <c r="C33" s="31"/>
      <c r="D33" s="120" t="s">
        <v>42</v>
      </c>
      <c r="E33" s="110" t="s">
        <v>43</v>
      </c>
      <c r="F33" s="121">
        <f>ROUND((SUM(BE84:BE161)),  2)</f>
        <v>0</v>
      </c>
      <c r="G33" s="31"/>
      <c r="H33" s="31"/>
      <c r="I33" s="122">
        <v>0.21</v>
      </c>
      <c r="J33" s="121">
        <f>ROUND(((SUM(BE84:BE161))*I33),  2)</f>
        <v>0</v>
      </c>
      <c r="K33" s="31"/>
      <c r="L33" s="11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" hidden="1" customHeight="1">
      <c r="A34" s="31"/>
      <c r="B34" s="36"/>
      <c r="C34" s="31"/>
      <c r="D34" s="31"/>
      <c r="E34" s="110" t="s">
        <v>44</v>
      </c>
      <c r="F34" s="121">
        <f>ROUND((SUM(BF84:BF161)),  2)</f>
        <v>0</v>
      </c>
      <c r="G34" s="31"/>
      <c r="H34" s="31"/>
      <c r="I34" s="122">
        <v>0.15</v>
      </c>
      <c r="J34" s="121">
        <f>ROUND(((SUM(BF84:BF161))*I34),  2)</f>
        <v>0</v>
      </c>
      <c r="K34" s="31"/>
      <c r="L34" s="11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" customHeight="1">
      <c r="A35" s="31"/>
      <c r="B35" s="36"/>
      <c r="C35" s="31"/>
      <c r="D35" s="110" t="s">
        <v>42</v>
      </c>
      <c r="E35" s="110" t="s">
        <v>45</v>
      </c>
      <c r="F35" s="121">
        <f>ROUND((SUM(BG84:BG161)),  2)</f>
        <v>113200</v>
      </c>
      <c r="G35" s="31"/>
      <c r="H35" s="31"/>
      <c r="I35" s="122">
        <v>0.21</v>
      </c>
      <c r="J35" s="121">
        <f>0</f>
        <v>0</v>
      </c>
      <c r="K35" s="31"/>
      <c r="L35" s="11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" customHeight="1">
      <c r="A36" s="31"/>
      <c r="B36" s="36"/>
      <c r="C36" s="31"/>
      <c r="D36" s="31"/>
      <c r="E36" s="110" t="s">
        <v>46</v>
      </c>
      <c r="F36" s="121">
        <f>ROUND((SUM(BH84:BH161)),  2)</f>
        <v>0</v>
      </c>
      <c r="G36" s="31"/>
      <c r="H36" s="31"/>
      <c r="I36" s="122">
        <v>0.15</v>
      </c>
      <c r="J36" s="121">
        <f>0</f>
        <v>0</v>
      </c>
      <c r="K36" s="31"/>
      <c r="L36" s="11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" hidden="1" customHeight="1">
      <c r="A37" s="31"/>
      <c r="B37" s="36"/>
      <c r="C37" s="31"/>
      <c r="D37" s="31"/>
      <c r="E37" s="110" t="s">
        <v>47</v>
      </c>
      <c r="F37" s="121">
        <f>ROUND((SUM(BI84:BI161)),  2)</f>
        <v>0</v>
      </c>
      <c r="G37" s="31"/>
      <c r="H37" s="31"/>
      <c r="I37" s="122">
        <v>0</v>
      </c>
      <c r="J37" s="121">
        <f>0</f>
        <v>0</v>
      </c>
      <c r="K37" s="31"/>
      <c r="L37" s="11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11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3"/>
      <c r="D39" s="124" t="s">
        <v>48</v>
      </c>
      <c r="E39" s="125"/>
      <c r="F39" s="125"/>
      <c r="G39" s="126" t="s">
        <v>49</v>
      </c>
      <c r="H39" s="127" t="s">
        <v>50</v>
      </c>
      <c r="I39" s="125"/>
      <c r="J39" s="128">
        <f>SUM(J30:J37)</f>
        <v>113200</v>
      </c>
      <c r="K39" s="129"/>
      <c r="L39" s="11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" customHeight="1">
      <c r="A40" s="31"/>
      <c r="B40" s="130"/>
      <c r="C40" s="131"/>
      <c r="D40" s="131"/>
      <c r="E40" s="131"/>
      <c r="F40" s="131"/>
      <c r="G40" s="131"/>
      <c r="H40" s="131"/>
      <c r="I40" s="131"/>
      <c r="J40" s="131"/>
      <c r="K40" s="131"/>
      <c r="L40" s="11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4" spans="1:31" s="2" customFormat="1" ht="6.9" customHeight="1">
      <c r="A44" s="31"/>
      <c r="B44" s="132"/>
      <c r="C44" s="133"/>
      <c r="D44" s="133"/>
      <c r="E44" s="133"/>
      <c r="F44" s="133"/>
      <c r="G44" s="133"/>
      <c r="H44" s="133"/>
      <c r="I44" s="133"/>
      <c r="J44" s="133"/>
      <c r="K44" s="133"/>
      <c r="L44" s="111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pans="1:31" s="2" customFormat="1" ht="24.9" customHeight="1">
      <c r="A45" s="31"/>
      <c r="B45" s="32"/>
      <c r="C45" s="23" t="s">
        <v>113</v>
      </c>
      <c r="D45" s="33"/>
      <c r="E45" s="33"/>
      <c r="F45" s="33"/>
      <c r="G45" s="33"/>
      <c r="H45" s="33"/>
      <c r="I45" s="33"/>
      <c r="J45" s="33"/>
      <c r="K45" s="33"/>
      <c r="L45" s="11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</row>
    <row r="46" spans="1:31" s="2" customFormat="1" ht="6.9" customHeight="1">
      <c r="A46" s="31"/>
      <c r="B46" s="32"/>
      <c r="C46" s="33"/>
      <c r="D46" s="33"/>
      <c r="E46" s="33"/>
      <c r="F46" s="33"/>
      <c r="G46" s="33"/>
      <c r="H46" s="33"/>
      <c r="I46" s="33"/>
      <c r="J46" s="33"/>
      <c r="K46" s="33"/>
      <c r="L46" s="111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</row>
    <row r="47" spans="1:31" s="2" customFormat="1" ht="12" customHeight="1">
      <c r="A47" s="31"/>
      <c r="B47" s="32"/>
      <c r="C47" s="28" t="s">
        <v>14</v>
      </c>
      <c r="D47" s="33"/>
      <c r="E47" s="33"/>
      <c r="F47" s="33"/>
      <c r="G47" s="33"/>
      <c r="H47" s="33"/>
      <c r="I47" s="33"/>
      <c r="J47" s="33"/>
      <c r="K47" s="33"/>
      <c r="L47" s="11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</row>
    <row r="48" spans="1:31" s="2" customFormat="1" ht="16.5" customHeight="1">
      <c r="A48" s="31"/>
      <c r="B48" s="32"/>
      <c r="C48" s="33"/>
      <c r="D48" s="33"/>
      <c r="E48" s="280" t="str">
        <f>E7</f>
        <v>Výsadba větrolamu a výstavba mělkého průlehu na KN 1613 v k. ú. Svinčany</v>
      </c>
      <c r="F48" s="281"/>
      <c r="G48" s="281"/>
      <c r="H48" s="281"/>
      <c r="I48" s="33"/>
      <c r="J48" s="33"/>
      <c r="K48" s="33"/>
      <c r="L48" s="111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</row>
    <row r="49" spans="1:47" s="2" customFormat="1" ht="12" customHeight="1">
      <c r="A49" s="31"/>
      <c r="B49" s="32"/>
      <c r="C49" s="28" t="s">
        <v>110</v>
      </c>
      <c r="D49" s="33"/>
      <c r="E49" s="33"/>
      <c r="F49" s="33"/>
      <c r="G49" s="33"/>
      <c r="H49" s="33"/>
      <c r="I49" s="33"/>
      <c r="J49" s="33"/>
      <c r="K49" s="33"/>
      <c r="L49" s="11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</row>
    <row r="50" spans="1:47" s="2" customFormat="1" ht="16.5" customHeight="1">
      <c r="A50" s="31"/>
      <c r="B50" s="32"/>
      <c r="C50" s="33"/>
      <c r="D50" s="33"/>
      <c r="E50" s="271" t="str">
        <f>E9</f>
        <v>4. - VON</v>
      </c>
      <c r="F50" s="282"/>
      <c r="G50" s="282"/>
      <c r="H50" s="282"/>
      <c r="I50" s="33"/>
      <c r="J50" s="33"/>
      <c r="K50" s="33"/>
      <c r="L50" s="11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</row>
    <row r="51" spans="1:47" s="2" customFormat="1" ht="6.9" customHeight="1">
      <c r="A51" s="31"/>
      <c r="B51" s="32"/>
      <c r="C51" s="33"/>
      <c r="D51" s="33"/>
      <c r="E51" s="33"/>
      <c r="F51" s="33"/>
      <c r="G51" s="33"/>
      <c r="H51" s="33"/>
      <c r="I51" s="33"/>
      <c r="J51" s="33"/>
      <c r="K51" s="33"/>
      <c r="L51" s="11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</row>
    <row r="52" spans="1:47" s="2" customFormat="1" ht="12" customHeight="1">
      <c r="A52" s="31"/>
      <c r="B52" s="32"/>
      <c r="C52" s="28" t="s">
        <v>20</v>
      </c>
      <c r="D52" s="33"/>
      <c r="E52" s="33"/>
      <c r="F52" s="26" t="str">
        <f>F12</f>
        <v>Svinčany</v>
      </c>
      <c r="G52" s="33"/>
      <c r="H52" s="33"/>
      <c r="I52" s="28" t="s">
        <v>22</v>
      </c>
      <c r="J52" s="57" t="str">
        <f>IF(J12="","",J12)</f>
        <v>8. 8. 2019</v>
      </c>
      <c r="K52" s="33"/>
      <c r="L52" s="11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</row>
    <row r="53" spans="1:47" s="2" customFormat="1" ht="6.9" customHeight="1">
      <c r="A53" s="31"/>
      <c r="B53" s="32"/>
      <c r="C53" s="33"/>
      <c r="D53" s="33"/>
      <c r="E53" s="33"/>
      <c r="F53" s="33"/>
      <c r="G53" s="33"/>
      <c r="H53" s="33"/>
      <c r="I53" s="33"/>
      <c r="J53" s="33"/>
      <c r="K53" s="33"/>
      <c r="L53" s="111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</row>
    <row r="54" spans="1:47" s="2" customFormat="1" ht="43.05" customHeight="1">
      <c r="A54" s="31"/>
      <c r="B54" s="32"/>
      <c r="C54" s="28" t="s">
        <v>24</v>
      </c>
      <c r="D54" s="33"/>
      <c r="E54" s="33"/>
      <c r="F54" s="26" t="str">
        <f>E15</f>
        <v>Obec Svinčany</v>
      </c>
      <c r="G54" s="33"/>
      <c r="H54" s="33"/>
      <c r="I54" s="28" t="s">
        <v>31</v>
      </c>
      <c r="J54" s="29" t="str">
        <f>E21</f>
        <v>Povodí Labe, státní podnik, OIČ, Hradec Králové</v>
      </c>
      <c r="K54" s="33"/>
      <c r="L54" s="111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</row>
    <row r="55" spans="1:47" s="2" customFormat="1" ht="15.15" customHeight="1">
      <c r="A55" s="31"/>
      <c r="B55" s="32"/>
      <c r="C55" s="28" t="s">
        <v>29</v>
      </c>
      <c r="D55" s="33"/>
      <c r="E55" s="33"/>
      <c r="F55" s="26" t="str">
        <f>IF(E18="","",E18)</f>
        <v>dle výběrového řízení</v>
      </c>
      <c r="G55" s="33"/>
      <c r="H55" s="33"/>
      <c r="I55" s="28" t="s">
        <v>34</v>
      </c>
      <c r="J55" s="29" t="str">
        <f>E24</f>
        <v>Ing. Eva Morkesová</v>
      </c>
      <c r="K55" s="33"/>
      <c r="L55" s="111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</row>
    <row r="56" spans="1:47" s="2" customFormat="1" ht="10.35" customHeight="1">
      <c r="A56" s="31"/>
      <c r="B56" s="32"/>
      <c r="C56" s="33"/>
      <c r="D56" s="33"/>
      <c r="E56" s="33"/>
      <c r="F56" s="33"/>
      <c r="G56" s="33"/>
      <c r="H56" s="33"/>
      <c r="I56" s="33"/>
      <c r="J56" s="33"/>
      <c r="K56" s="33"/>
      <c r="L56" s="111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</row>
    <row r="57" spans="1:47" s="2" customFormat="1" ht="29.25" customHeight="1">
      <c r="A57" s="31"/>
      <c r="B57" s="32"/>
      <c r="C57" s="134" t="s">
        <v>114</v>
      </c>
      <c r="D57" s="135"/>
      <c r="E57" s="135"/>
      <c r="F57" s="135"/>
      <c r="G57" s="135"/>
      <c r="H57" s="135"/>
      <c r="I57" s="135"/>
      <c r="J57" s="136" t="s">
        <v>115</v>
      </c>
      <c r="K57" s="135"/>
      <c r="L57" s="111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</row>
    <row r="58" spans="1:47" s="2" customFormat="1" ht="10.35" customHeight="1">
      <c r="A58" s="31"/>
      <c r="B58" s="32"/>
      <c r="C58" s="33"/>
      <c r="D58" s="33"/>
      <c r="E58" s="33"/>
      <c r="F58" s="33"/>
      <c r="G58" s="33"/>
      <c r="H58" s="33"/>
      <c r="I58" s="33"/>
      <c r="J58" s="33"/>
      <c r="K58" s="33"/>
      <c r="L58" s="111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</row>
    <row r="59" spans="1:47" s="2" customFormat="1" ht="22.8" customHeight="1">
      <c r="A59" s="31"/>
      <c r="B59" s="32"/>
      <c r="C59" s="137" t="s">
        <v>70</v>
      </c>
      <c r="D59" s="33"/>
      <c r="E59" s="33"/>
      <c r="F59" s="33"/>
      <c r="G59" s="33"/>
      <c r="H59" s="33"/>
      <c r="I59" s="33"/>
      <c r="J59" s="75">
        <f>J84</f>
        <v>113200</v>
      </c>
      <c r="K59" s="33"/>
      <c r="L59" s="111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U59" s="17" t="s">
        <v>116</v>
      </c>
    </row>
    <row r="60" spans="1:47" s="9" customFormat="1" ht="24.9" customHeight="1">
      <c r="B60" s="138"/>
      <c r="C60" s="139"/>
      <c r="D60" s="140" t="s">
        <v>1067</v>
      </c>
      <c r="E60" s="141"/>
      <c r="F60" s="141"/>
      <c r="G60" s="141"/>
      <c r="H60" s="141"/>
      <c r="I60" s="141"/>
      <c r="J60" s="142">
        <f>J85</f>
        <v>113200</v>
      </c>
      <c r="K60" s="139"/>
      <c r="L60" s="143"/>
    </row>
    <row r="61" spans="1:47" s="10" customFormat="1" ht="19.95" customHeight="1">
      <c r="B61" s="144"/>
      <c r="C61" s="95"/>
      <c r="D61" s="145" t="s">
        <v>1068</v>
      </c>
      <c r="E61" s="146"/>
      <c r="F61" s="146"/>
      <c r="G61" s="146"/>
      <c r="H61" s="146"/>
      <c r="I61" s="146"/>
      <c r="J61" s="147">
        <f>J86</f>
        <v>39000</v>
      </c>
      <c r="K61" s="95"/>
      <c r="L61" s="148"/>
    </row>
    <row r="62" spans="1:47" s="10" customFormat="1" ht="19.95" customHeight="1">
      <c r="B62" s="144"/>
      <c r="C62" s="95"/>
      <c r="D62" s="145" t="s">
        <v>1069</v>
      </c>
      <c r="E62" s="146"/>
      <c r="F62" s="146"/>
      <c r="G62" s="146"/>
      <c r="H62" s="146"/>
      <c r="I62" s="146"/>
      <c r="J62" s="147">
        <f>J104</f>
        <v>8000</v>
      </c>
      <c r="K62" s="95"/>
      <c r="L62" s="148"/>
    </row>
    <row r="63" spans="1:47" s="10" customFormat="1" ht="19.95" customHeight="1">
      <c r="B63" s="144"/>
      <c r="C63" s="95"/>
      <c r="D63" s="145" t="s">
        <v>1070</v>
      </c>
      <c r="E63" s="146"/>
      <c r="F63" s="146"/>
      <c r="G63" s="146"/>
      <c r="H63" s="146"/>
      <c r="I63" s="146"/>
      <c r="J63" s="147">
        <f>J111</f>
        <v>14000</v>
      </c>
      <c r="K63" s="95"/>
      <c r="L63" s="148"/>
    </row>
    <row r="64" spans="1:47" s="10" customFormat="1" ht="19.95" customHeight="1">
      <c r="B64" s="144"/>
      <c r="C64" s="95"/>
      <c r="D64" s="145" t="s">
        <v>1071</v>
      </c>
      <c r="E64" s="146"/>
      <c r="F64" s="146"/>
      <c r="G64" s="146"/>
      <c r="H64" s="146"/>
      <c r="I64" s="146"/>
      <c r="J64" s="147">
        <f>J123</f>
        <v>52200</v>
      </c>
      <c r="K64" s="95"/>
      <c r="L64" s="148"/>
    </row>
    <row r="65" spans="1:31" s="2" customFormat="1" ht="21.75" customHeight="1">
      <c r="A65" s="31"/>
      <c r="B65" s="32"/>
      <c r="C65" s="33"/>
      <c r="D65" s="33"/>
      <c r="E65" s="33"/>
      <c r="F65" s="33"/>
      <c r="G65" s="33"/>
      <c r="H65" s="33"/>
      <c r="I65" s="33"/>
      <c r="J65" s="33"/>
      <c r="K65" s="33"/>
      <c r="L65" s="11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s="2" customFormat="1" ht="6.9" customHeight="1">
      <c r="A66" s="31"/>
      <c r="B66" s="45"/>
      <c r="C66" s="46"/>
      <c r="D66" s="46"/>
      <c r="E66" s="46"/>
      <c r="F66" s="46"/>
      <c r="G66" s="46"/>
      <c r="H66" s="46"/>
      <c r="I66" s="46"/>
      <c r="J66" s="46"/>
      <c r="K66" s="46"/>
      <c r="L66" s="111"/>
      <c r="S66" s="31"/>
      <c r="T66" s="31"/>
      <c r="U66" s="31"/>
      <c r="V66" s="31"/>
      <c r="W66" s="31"/>
      <c r="X66" s="31"/>
      <c r="Y66" s="31"/>
      <c r="Z66" s="31"/>
      <c r="AA66" s="31"/>
      <c r="AB66" s="31"/>
      <c r="AC66" s="31"/>
      <c r="AD66" s="31"/>
      <c r="AE66" s="31"/>
    </row>
    <row r="70" spans="1:31" s="2" customFormat="1" ht="6.9" customHeight="1">
      <c r="A70" s="31"/>
      <c r="B70" s="47"/>
      <c r="C70" s="48"/>
      <c r="D70" s="48"/>
      <c r="E70" s="48"/>
      <c r="F70" s="48"/>
      <c r="G70" s="48"/>
      <c r="H70" s="48"/>
      <c r="I70" s="48"/>
      <c r="J70" s="48"/>
      <c r="K70" s="48"/>
      <c r="L70" s="111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</row>
    <row r="71" spans="1:31" s="2" customFormat="1" ht="24.9" customHeight="1">
      <c r="A71" s="31"/>
      <c r="B71" s="32"/>
      <c r="C71" s="23" t="s">
        <v>127</v>
      </c>
      <c r="D71" s="33"/>
      <c r="E71" s="33"/>
      <c r="F71" s="33"/>
      <c r="G71" s="33"/>
      <c r="H71" s="33"/>
      <c r="I71" s="33"/>
      <c r="J71" s="33"/>
      <c r="K71" s="33"/>
      <c r="L71" s="111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</row>
    <row r="72" spans="1:31" s="2" customFormat="1" ht="6.9" customHeight="1">
      <c r="A72" s="31"/>
      <c r="B72" s="32"/>
      <c r="C72" s="33"/>
      <c r="D72" s="33"/>
      <c r="E72" s="33"/>
      <c r="F72" s="33"/>
      <c r="G72" s="33"/>
      <c r="H72" s="33"/>
      <c r="I72" s="33"/>
      <c r="J72" s="33"/>
      <c r="K72" s="33"/>
      <c r="L72" s="111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</row>
    <row r="73" spans="1:31" s="2" customFormat="1" ht="12" customHeight="1">
      <c r="A73" s="31"/>
      <c r="B73" s="32"/>
      <c r="C73" s="28" t="s">
        <v>14</v>
      </c>
      <c r="D73" s="33"/>
      <c r="E73" s="33"/>
      <c r="F73" s="33"/>
      <c r="G73" s="33"/>
      <c r="H73" s="33"/>
      <c r="I73" s="33"/>
      <c r="J73" s="33"/>
      <c r="K73" s="33"/>
      <c r="L73" s="111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</row>
    <row r="74" spans="1:31" s="2" customFormat="1" ht="16.5" customHeight="1">
      <c r="A74" s="31"/>
      <c r="B74" s="32"/>
      <c r="C74" s="33"/>
      <c r="D74" s="33"/>
      <c r="E74" s="280" t="str">
        <f>E7</f>
        <v>Výsadba větrolamu a výstavba mělkého průlehu na KN 1613 v k. ú. Svinčany</v>
      </c>
      <c r="F74" s="281"/>
      <c r="G74" s="281"/>
      <c r="H74" s="281"/>
      <c r="I74" s="33"/>
      <c r="J74" s="33"/>
      <c r="K74" s="33"/>
      <c r="L74" s="111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</row>
    <row r="75" spans="1:31" s="2" customFormat="1" ht="12" customHeight="1">
      <c r="A75" s="31"/>
      <c r="B75" s="32"/>
      <c r="C75" s="28" t="s">
        <v>110</v>
      </c>
      <c r="D75" s="33"/>
      <c r="E75" s="33"/>
      <c r="F75" s="33"/>
      <c r="G75" s="33"/>
      <c r="H75" s="33"/>
      <c r="I75" s="33"/>
      <c r="J75" s="33"/>
      <c r="K75" s="33"/>
      <c r="L75" s="111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</row>
    <row r="76" spans="1:31" s="2" customFormat="1" ht="16.5" customHeight="1">
      <c r="A76" s="31"/>
      <c r="B76" s="32"/>
      <c r="C76" s="33"/>
      <c r="D76" s="33"/>
      <c r="E76" s="271" t="str">
        <f>E9</f>
        <v>4. - VON</v>
      </c>
      <c r="F76" s="282"/>
      <c r="G76" s="282"/>
      <c r="H76" s="282"/>
      <c r="I76" s="33"/>
      <c r="J76" s="33"/>
      <c r="K76" s="33"/>
      <c r="L76" s="11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6.9" customHeight="1">
      <c r="A77" s="31"/>
      <c r="B77" s="32"/>
      <c r="C77" s="33"/>
      <c r="D77" s="33"/>
      <c r="E77" s="33"/>
      <c r="F77" s="33"/>
      <c r="G77" s="33"/>
      <c r="H77" s="33"/>
      <c r="I77" s="33"/>
      <c r="J77" s="33"/>
      <c r="K77" s="33"/>
      <c r="L77" s="11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31" s="2" customFormat="1" ht="12" customHeight="1">
      <c r="A78" s="31"/>
      <c r="B78" s="32"/>
      <c r="C78" s="28" t="s">
        <v>20</v>
      </c>
      <c r="D78" s="33"/>
      <c r="E78" s="33"/>
      <c r="F78" s="26" t="str">
        <f>F12</f>
        <v>Svinčany</v>
      </c>
      <c r="G78" s="33"/>
      <c r="H78" s="33"/>
      <c r="I78" s="28" t="s">
        <v>22</v>
      </c>
      <c r="J78" s="57" t="str">
        <f>IF(J12="","",J12)</f>
        <v>8. 8. 2019</v>
      </c>
      <c r="K78" s="33"/>
      <c r="L78" s="111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</row>
    <row r="79" spans="1:31" s="2" customFormat="1" ht="6.9" customHeight="1">
      <c r="A79" s="31"/>
      <c r="B79" s="32"/>
      <c r="C79" s="33"/>
      <c r="D79" s="33"/>
      <c r="E79" s="33"/>
      <c r="F79" s="33"/>
      <c r="G79" s="33"/>
      <c r="H79" s="33"/>
      <c r="I79" s="33"/>
      <c r="J79" s="33"/>
      <c r="K79" s="33"/>
      <c r="L79" s="111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</row>
    <row r="80" spans="1:31" s="2" customFormat="1" ht="43.05" customHeight="1">
      <c r="A80" s="31"/>
      <c r="B80" s="32"/>
      <c r="C80" s="28" t="s">
        <v>24</v>
      </c>
      <c r="D80" s="33"/>
      <c r="E80" s="33"/>
      <c r="F80" s="26" t="str">
        <f>E15</f>
        <v>Obec Svinčany</v>
      </c>
      <c r="G80" s="33"/>
      <c r="H80" s="33"/>
      <c r="I80" s="28" t="s">
        <v>31</v>
      </c>
      <c r="J80" s="29" t="str">
        <f>E21</f>
        <v>Povodí Labe, státní podnik, OIČ, Hradec Králové</v>
      </c>
      <c r="K80" s="33"/>
      <c r="L80" s="111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</row>
    <row r="81" spans="1:65" s="2" customFormat="1" ht="15.15" customHeight="1">
      <c r="A81" s="31"/>
      <c r="B81" s="32"/>
      <c r="C81" s="28" t="s">
        <v>29</v>
      </c>
      <c r="D81" s="33"/>
      <c r="E81" s="33"/>
      <c r="F81" s="26" t="str">
        <f>IF(E18="","",E18)</f>
        <v>dle výběrového řízení</v>
      </c>
      <c r="G81" s="33"/>
      <c r="H81" s="33"/>
      <c r="I81" s="28" t="s">
        <v>34</v>
      </c>
      <c r="J81" s="29" t="str">
        <f>E24</f>
        <v>Ing. Eva Morkesová</v>
      </c>
      <c r="K81" s="33"/>
      <c r="L81" s="11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65" s="2" customFormat="1" ht="10.35" customHeight="1">
      <c r="A82" s="31"/>
      <c r="B82" s="32"/>
      <c r="C82" s="33"/>
      <c r="D82" s="33"/>
      <c r="E82" s="33"/>
      <c r="F82" s="33"/>
      <c r="G82" s="33"/>
      <c r="H82" s="33"/>
      <c r="I82" s="33"/>
      <c r="J82" s="33"/>
      <c r="K82" s="33"/>
      <c r="L82" s="11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65" s="11" customFormat="1" ht="29.25" customHeight="1">
      <c r="A83" s="149"/>
      <c r="B83" s="150"/>
      <c r="C83" s="151" t="s">
        <v>128</v>
      </c>
      <c r="D83" s="152" t="s">
        <v>57</v>
      </c>
      <c r="E83" s="152" t="s">
        <v>53</v>
      </c>
      <c r="F83" s="152" t="s">
        <v>54</v>
      </c>
      <c r="G83" s="152" t="s">
        <v>129</v>
      </c>
      <c r="H83" s="152" t="s">
        <v>130</v>
      </c>
      <c r="I83" s="152" t="s">
        <v>131</v>
      </c>
      <c r="J83" s="152" t="s">
        <v>115</v>
      </c>
      <c r="K83" s="153" t="s">
        <v>132</v>
      </c>
      <c r="L83" s="154"/>
      <c r="M83" s="66" t="s">
        <v>26</v>
      </c>
      <c r="N83" s="67" t="s">
        <v>42</v>
      </c>
      <c r="O83" s="67" t="s">
        <v>133</v>
      </c>
      <c r="P83" s="67" t="s">
        <v>134</v>
      </c>
      <c r="Q83" s="67" t="s">
        <v>135</v>
      </c>
      <c r="R83" s="67" t="s">
        <v>136</v>
      </c>
      <c r="S83" s="67" t="s">
        <v>137</v>
      </c>
      <c r="T83" s="68" t="s">
        <v>138</v>
      </c>
      <c r="U83" s="149"/>
      <c r="V83" s="149"/>
      <c r="W83" s="149"/>
      <c r="X83" s="149"/>
      <c r="Y83" s="149"/>
      <c r="Z83" s="149"/>
      <c r="AA83" s="149"/>
      <c r="AB83" s="149"/>
      <c r="AC83" s="149"/>
      <c r="AD83" s="149"/>
      <c r="AE83" s="149"/>
    </row>
    <row r="84" spans="1:65" s="2" customFormat="1" ht="22.8" customHeight="1">
      <c r="A84" s="31"/>
      <c r="B84" s="32"/>
      <c r="C84" s="73" t="s">
        <v>139</v>
      </c>
      <c r="D84" s="33"/>
      <c r="E84" s="33"/>
      <c r="F84" s="33"/>
      <c r="G84" s="33"/>
      <c r="H84" s="33"/>
      <c r="I84" s="33"/>
      <c r="J84" s="155">
        <f>BK84</f>
        <v>113200</v>
      </c>
      <c r="K84" s="33"/>
      <c r="L84" s="36"/>
      <c r="M84" s="69"/>
      <c r="N84" s="156"/>
      <c r="O84" s="70"/>
      <c r="P84" s="157">
        <f>P85</f>
        <v>0.17199999999999999</v>
      </c>
      <c r="Q84" s="70"/>
      <c r="R84" s="157">
        <f>R85</f>
        <v>0</v>
      </c>
      <c r="S84" s="70"/>
      <c r="T84" s="158">
        <f>T85</f>
        <v>0</v>
      </c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  <c r="AT84" s="17" t="s">
        <v>71</v>
      </c>
      <c r="AU84" s="17" t="s">
        <v>116</v>
      </c>
      <c r="BK84" s="159">
        <f>BK85</f>
        <v>113200</v>
      </c>
    </row>
    <row r="85" spans="1:65" s="12" customFormat="1" ht="25.95" customHeight="1">
      <c r="B85" s="160"/>
      <c r="C85" s="161"/>
      <c r="D85" s="162" t="s">
        <v>71</v>
      </c>
      <c r="E85" s="163" t="s">
        <v>1072</v>
      </c>
      <c r="F85" s="163" t="s">
        <v>1073</v>
      </c>
      <c r="G85" s="161"/>
      <c r="H85" s="161"/>
      <c r="I85" s="161"/>
      <c r="J85" s="164">
        <f>BK85</f>
        <v>113200</v>
      </c>
      <c r="K85" s="161"/>
      <c r="L85" s="165"/>
      <c r="M85" s="166"/>
      <c r="N85" s="167"/>
      <c r="O85" s="167"/>
      <c r="P85" s="168">
        <f>P86+P104+P111+P123</f>
        <v>0.17199999999999999</v>
      </c>
      <c r="Q85" s="167"/>
      <c r="R85" s="168">
        <f>R86+R104+R111+R123</f>
        <v>0</v>
      </c>
      <c r="S85" s="167"/>
      <c r="T85" s="169">
        <f>T86+T104+T111+T123</f>
        <v>0</v>
      </c>
      <c r="AR85" s="170" t="s">
        <v>149</v>
      </c>
      <c r="AT85" s="171" t="s">
        <v>71</v>
      </c>
      <c r="AU85" s="171" t="s">
        <v>72</v>
      </c>
      <c r="AY85" s="170" t="s">
        <v>142</v>
      </c>
      <c r="BK85" s="172">
        <f>BK86+BK104+BK111+BK123</f>
        <v>113200</v>
      </c>
    </row>
    <row r="86" spans="1:65" s="12" customFormat="1" ht="22.8" customHeight="1">
      <c r="B86" s="160"/>
      <c r="C86" s="161"/>
      <c r="D86" s="162" t="s">
        <v>71</v>
      </c>
      <c r="E86" s="173" t="s">
        <v>1074</v>
      </c>
      <c r="F86" s="173" t="s">
        <v>1075</v>
      </c>
      <c r="G86" s="161"/>
      <c r="H86" s="161"/>
      <c r="I86" s="161"/>
      <c r="J86" s="174">
        <f>BK86</f>
        <v>39000</v>
      </c>
      <c r="K86" s="161"/>
      <c r="L86" s="165"/>
      <c r="M86" s="166"/>
      <c r="N86" s="167"/>
      <c r="O86" s="167"/>
      <c r="P86" s="168">
        <f>SUM(P87:P103)</f>
        <v>0</v>
      </c>
      <c r="Q86" s="167"/>
      <c r="R86" s="168">
        <f>SUM(R87:R103)</f>
        <v>0</v>
      </c>
      <c r="S86" s="167"/>
      <c r="T86" s="169">
        <f>SUM(T87:T103)</f>
        <v>0</v>
      </c>
      <c r="AR86" s="170" t="s">
        <v>149</v>
      </c>
      <c r="AT86" s="171" t="s">
        <v>71</v>
      </c>
      <c r="AU86" s="171" t="s">
        <v>80</v>
      </c>
      <c r="AY86" s="170" t="s">
        <v>142</v>
      </c>
      <c r="BK86" s="172">
        <f>SUM(BK87:BK103)</f>
        <v>39000</v>
      </c>
    </row>
    <row r="87" spans="1:65" s="2" customFormat="1" ht="16.5" customHeight="1">
      <c r="A87" s="31"/>
      <c r="B87" s="32"/>
      <c r="C87" s="175" t="s">
        <v>80</v>
      </c>
      <c r="D87" s="175" t="s">
        <v>144</v>
      </c>
      <c r="E87" s="176" t="s">
        <v>1076</v>
      </c>
      <c r="F87" s="177" t="s">
        <v>1077</v>
      </c>
      <c r="G87" s="178" t="s">
        <v>337</v>
      </c>
      <c r="H87" s="179">
        <v>1</v>
      </c>
      <c r="I87" s="180">
        <v>35000</v>
      </c>
      <c r="J87" s="180">
        <f>ROUND(I87*H87,2)</f>
        <v>35000</v>
      </c>
      <c r="K87" s="177" t="s">
        <v>26</v>
      </c>
      <c r="L87" s="36"/>
      <c r="M87" s="181" t="s">
        <v>26</v>
      </c>
      <c r="N87" s="182" t="s">
        <v>45</v>
      </c>
      <c r="O87" s="183">
        <v>0</v>
      </c>
      <c r="P87" s="183">
        <f>O87*H87</f>
        <v>0</v>
      </c>
      <c r="Q87" s="183">
        <v>0</v>
      </c>
      <c r="R87" s="183">
        <f>Q87*H87</f>
        <v>0</v>
      </c>
      <c r="S87" s="183">
        <v>0</v>
      </c>
      <c r="T87" s="184">
        <f>S87*H87</f>
        <v>0</v>
      </c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R87" s="185" t="s">
        <v>1078</v>
      </c>
      <c r="AT87" s="185" t="s">
        <v>144</v>
      </c>
      <c r="AU87" s="185" t="s">
        <v>82</v>
      </c>
      <c r="AY87" s="17" t="s">
        <v>142</v>
      </c>
      <c r="BE87" s="186">
        <f>IF(N87="základní",J87,0)</f>
        <v>0</v>
      </c>
      <c r="BF87" s="186">
        <f>IF(N87="snížená",J87,0)</f>
        <v>0</v>
      </c>
      <c r="BG87" s="186">
        <f>IF(N87="zákl. přenesená",J87,0)</f>
        <v>35000</v>
      </c>
      <c r="BH87" s="186">
        <f>IF(N87="sníž. přenesená",J87,0)</f>
        <v>0</v>
      </c>
      <c r="BI87" s="186">
        <f>IF(N87="nulová",J87,0)</f>
        <v>0</v>
      </c>
      <c r="BJ87" s="17" t="s">
        <v>149</v>
      </c>
      <c r="BK87" s="186">
        <f>ROUND(I87*H87,2)</f>
        <v>35000</v>
      </c>
      <c r="BL87" s="17" t="s">
        <v>1078</v>
      </c>
      <c r="BM87" s="185" t="s">
        <v>1079</v>
      </c>
    </row>
    <row r="88" spans="1:65" s="2" customFormat="1" ht="10.199999999999999">
      <c r="A88" s="31"/>
      <c r="B88" s="32"/>
      <c r="C88" s="33"/>
      <c r="D88" s="187" t="s">
        <v>151</v>
      </c>
      <c r="E88" s="33"/>
      <c r="F88" s="188" t="s">
        <v>1077</v>
      </c>
      <c r="G88" s="33"/>
      <c r="H88" s="33"/>
      <c r="I88" s="33"/>
      <c r="J88" s="33"/>
      <c r="K88" s="33"/>
      <c r="L88" s="36"/>
      <c r="M88" s="189"/>
      <c r="N88" s="190"/>
      <c r="O88" s="62"/>
      <c r="P88" s="62"/>
      <c r="Q88" s="62"/>
      <c r="R88" s="62"/>
      <c r="S88" s="62"/>
      <c r="T88" s="63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T88" s="17" t="s">
        <v>151</v>
      </c>
      <c r="AU88" s="17" t="s">
        <v>82</v>
      </c>
    </row>
    <row r="89" spans="1:65" s="13" customFormat="1" ht="10.199999999999999">
      <c r="B89" s="191"/>
      <c r="C89" s="192"/>
      <c r="D89" s="187" t="s">
        <v>153</v>
      </c>
      <c r="E89" s="193" t="s">
        <v>26</v>
      </c>
      <c r="F89" s="194" t="s">
        <v>1080</v>
      </c>
      <c r="G89" s="192"/>
      <c r="H89" s="193" t="s">
        <v>26</v>
      </c>
      <c r="I89" s="192"/>
      <c r="J89" s="192"/>
      <c r="K89" s="192"/>
      <c r="L89" s="195"/>
      <c r="M89" s="196"/>
      <c r="N89" s="197"/>
      <c r="O89" s="197"/>
      <c r="P89" s="197"/>
      <c r="Q89" s="197"/>
      <c r="R89" s="197"/>
      <c r="S89" s="197"/>
      <c r="T89" s="198"/>
      <c r="AT89" s="199" t="s">
        <v>153</v>
      </c>
      <c r="AU89" s="199" t="s">
        <v>82</v>
      </c>
      <c r="AV89" s="13" t="s">
        <v>80</v>
      </c>
      <c r="AW89" s="13" t="s">
        <v>33</v>
      </c>
      <c r="AX89" s="13" t="s">
        <v>72</v>
      </c>
      <c r="AY89" s="199" t="s">
        <v>142</v>
      </c>
    </row>
    <row r="90" spans="1:65" s="13" customFormat="1" ht="10.199999999999999">
      <c r="B90" s="191"/>
      <c r="C90" s="192"/>
      <c r="D90" s="187" t="s">
        <v>153</v>
      </c>
      <c r="E90" s="193" t="s">
        <v>26</v>
      </c>
      <c r="F90" s="194" t="s">
        <v>1081</v>
      </c>
      <c r="G90" s="192"/>
      <c r="H90" s="193" t="s">
        <v>26</v>
      </c>
      <c r="I90" s="192"/>
      <c r="J90" s="192"/>
      <c r="K90" s="192"/>
      <c r="L90" s="195"/>
      <c r="M90" s="196"/>
      <c r="N90" s="197"/>
      <c r="O90" s="197"/>
      <c r="P90" s="197"/>
      <c r="Q90" s="197"/>
      <c r="R90" s="197"/>
      <c r="S90" s="197"/>
      <c r="T90" s="198"/>
      <c r="AT90" s="199" t="s">
        <v>153</v>
      </c>
      <c r="AU90" s="199" t="s">
        <v>82</v>
      </c>
      <c r="AV90" s="13" t="s">
        <v>80</v>
      </c>
      <c r="AW90" s="13" t="s">
        <v>33</v>
      </c>
      <c r="AX90" s="13" t="s">
        <v>72</v>
      </c>
      <c r="AY90" s="199" t="s">
        <v>142</v>
      </c>
    </row>
    <row r="91" spans="1:65" s="13" customFormat="1" ht="10.199999999999999">
      <c r="B91" s="191"/>
      <c r="C91" s="192"/>
      <c r="D91" s="187" t="s">
        <v>153</v>
      </c>
      <c r="E91" s="193" t="s">
        <v>26</v>
      </c>
      <c r="F91" s="194" t="s">
        <v>1082</v>
      </c>
      <c r="G91" s="192"/>
      <c r="H91" s="193" t="s">
        <v>26</v>
      </c>
      <c r="I91" s="192"/>
      <c r="J91" s="192"/>
      <c r="K91" s="192"/>
      <c r="L91" s="195"/>
      <c r="M91" s="196"/>
      <c r="N91" s="197"/>
      <c r="O91" s="197"/>
      <c r="P91" s="197"/>
      <c r="Q91" s="197"/>
      <c r="R91" s="197"/>
      <c r="S91" s="197"/>
      <c r="T91" s="198"/>
      <c r="AT91" s="199" t="s">
        <v>153</v>
      </c>
      <c r="AU91" s="199" t="s">
        <v>82</v>
      </c>
      <c r="AV91" s="13" t="s">
        <v>80</v>
      </c>
      <c r="AW91" s="13" t="s">
        <v>33</v>
      </c>
      <c r="AX91" s="13" t="s">
        <v>72</v>
      </c>
      <c r="AY91" s="199" t="s">
        <v>142</v>
      </c>
    </row>
    <row r="92" spans="1:65" s="13" customFormat="1" ht="10.199999999999999">
      <c r="B92" s="191"/>
      <c r="C92" s="192"/>
      <c r="D92" s="187" t="s">
        <v>153</v>
      </c>
      <c r="E92" s="193" t="s">
        <v>26</v>
      </c>
      <c r="F92" s="194" t="s">
        <v>1083</v>
      </c>
      <c r="G92" s="192"/>
      <c r="H92" s="193" t="s">
        <v>26</v>
      </c>
      <c r="I92" s="192"/>
      <c r="J92" s="192"/>
      <c r="K92" s="192"/>
      <c r="L92" s="195"/>
      <c r="M92" s="196"/>
      <c r="N92" s="197"/>
      <c r="O92" s="197"/>
      <c r="P92" s="197"/>
      <c r="Q92" s="197"/>
      <c r="R92" s="197"/>
      <c r="S92" s="197"/>
      <c r="T92" s="198"/>
      <c r="AT92" s="199" t="s">
        <v>153</v>
      </c>
      <c r="AU92" s="199" t="s">
        <v>82</v>
      </c>
      <c r="AV92" s="13" t="s">
        <v>80</v>
      </c>
      <c r="AW92" s="13" t="s">
        <v>33</v>
      </c>
      <c r="AX92" s="13" t="s">
        <v>72</v>
      </c>
      <c r="AY92" s="199" t="s">
        <v>142</v>
      </c>
    </row>
    <row r="93" spans="1:65" s="13" customFormat="1" ht="20.399999999999999">
      <c r="B93" s="191"/>
      <c r="C93" s="192"/>
      <c r="D93" s="187" t="s">
        <v>153</v>
      </c>
      <c r="E93" s="193" t="s">
        <v>26</v>
      </c>
      <c r="F93" s="194" t="s">
        <v>1084</v>
      </c>
      <c r="G93" s="192"/>
      <c r="H93" s="193" t="s">
        <v>26</v>
      </c>
      <c r="I93" s="192"/>
      <c r="J93" s="192"/>
      <c r="K93" s="192"/>
      <c r="L93" s="195"/>
      <c r="M93" s="196"/>
      <c r="N93" s="197"/>
      <c r="O93" s="197"/>
      <c r="P93" s="197"/>
      <c r="Q93" s="197"/>
      <c r="R93" s="197"/>
      <c r="S93" s="197"/>
      <c r="T93" s="198"/>
      <c r="AT93" s="199" t="s">
        <v>153</v>
      </c>
      <c r="AU93" s="199" t="s">
        <v>82</v>
      </c>
      <c r="AV93" s="13" t="s">
        <v>80</v>
      </c>
      <c r="AW93" s="13" t="s">
        <v>33</v>
      </c>
      <c r="AX93" s="13" t="s">
        <v>72</v>
      </c>
      <c r="AY93" s="199" t="s">
        <v>142</v>
      </c>
    </row>
    <row r="94" spans="1:65" s="13" customFormat="1" ht="10.199999999999999">
      <c r="B94" s="191"/>
      <c r="C94" s="192"/>
      <c r="D94" s="187" t="s">
        <v>153</v>
      </c>
      <c r="E94" s="193" t="s">
        <v>26</v>
      </c>
      <c r="F94" s="194" t="s">
        <v>1085</v>
      </c>
      <c r="G94" s="192"/>
      <c r="H94" s="193" t="s">
        <v>26</v>
      </c>
      <c r="I94" s="192"/>
      <c r="J94" s="192"/>
      <c r="K94" s="192"/>
      <c r="L94" s="195"/>
      <c r="M94" s="196"/>
      <c r="N94" s="197"/>
      <c r="O94" s="197"/>
      <c r="P94" s="197"/>
      <c r="Q94" s="197"/>
      <c r="R94" s="197"/>
      <c r="S94" s="197"/>
      <c r="T94" s="198"/>
      <c r="AT94" s="199" t="s">
        <v>153</v>
      </c>
      <c r="AU94" s="199" t="s">
        <v>82</v>
      </c>
      <c r="AV94" s="13" t="s">
        <v>80</v>
      </c>
      <c r="AW94" s="13" t="s">
        <v>33</v>
      </c>
      <c r="AX94" s="13" t="s">
        <v>72</v>
      </c>
      <c r="AY94" s="199" t="s">
        <v>142</v>
      </c>
    </row>
    <row r="95" spans="1:65" s="13" customFormat="1" ht="20.399999999999999">
      <c r="B95" s="191"/>
      <c r="C95" s="192"/>
      <c r="D95" s="187" t="s">
        <v>153</v>
      </c>
      <c r="E95" s="193" t="s">
        <v>26</v>
      </c>
      <c r="F95" s="194" t="s">
        <v>1086</v>
      </c>
      <c r="G95" s="192"/>
      <c r="H95" s="193" t="s">
        <v>26</v>
      </c>
      <c r="I95" s="192"/>
      <c r="J95" s="192"/>
      <c r="K95" s="192"/>
      <c r="L95" s="195"/>
      <c r="M95" s="196"/>
      <c r="N95" s="197"/>
      <c r="O95" s="197"/>
      <c r="P95" s="197"/>
      <c r="Q95" s="197"/>
      <c r="R95" s="197"/>
      <c r="S95" s="197"/>
      <c r="T95" s="198"/>
      <c r="AT95" s="199" t="s">
        <v>153</v>
      </c>
      <c r="AU95" s="199" t="s">
        <v>82</v>
      </c>
      <c r="AV95" s="13" t="s">
        <v>80</v>
      </c>
      <c r="AW95" s="13" t="s">
        <v>33</v>
      </c>
      <c r="AX95" s="13" t="s">
        <v>72</v>
      </c>
      <c r="AY95" s="199" t="s">
        <v>142</v>
      </c>
    </row>
    <row r="96" spans="1:65" s="13" customFormat="1" ht="10.199999999999999">
      <c r="B96" s="191"/>
      <c r="C96" s="192"/>
      <c r="D96" s="187" t="s">
        <v>153</v>
      </c>
      <c r="E96" s="193" t="s">
        <v>26</v>
      </c>
      <c r="F96" s="194" t="s">
        <v>1087</v>
      </c>
      <c r="G96" s="192"/>
      <c r="H96" s="193" t="s">
        <v>26</v>
      </c>
      <c r="I96" s="192"/>
      <c r="J96" s="192"/>
      <c r="K96" s="192"/>
      <c r="L96" s="195"/>
      <c r="M96" s="196"/>
      <c r="N96" s="197"/>
      <c r="O96" s="197"/>
      <c r="P96" s="197"/>
      <c r="Q96" s="197"/>
      <c r="R96" s="197"/>
      <c r="S96" s="197"/>
      <c r="T96" s="198"/>
      <c r="AT96" s="199" t="s">
        <v>153</v>
      </c>
      <c r="AU96" s="199" t="s">
        <v>82</v>
      </c>
      <c r="AV96" s="13" t="s">
        <v>80</v>
      </c>
      <c r="AW96" s="13" t="s">
        <v>33</v>
      </c>
      <c r="AX96" s="13" t="s">
        <v>72</v>
      </c>
      <c r="AY96" s="199" t="s">
        <v>142</v>
      </c>
    </row>
    <row r="97" spans="1:65" s="13" customFormat="1" ht="20.399999999999999">
      <c r="B97" s="191"/>
      <c r="C97" s="192"/>
      <c r="D97" s="187" t="s">
        <v>153</v>
      </c>
      <c r="E97" s="193" t="s">
        <v>26</v>
      </c>
      <c r="F97" s="194" t="s">
        <v>1088</v>
      </c>
      <c r="G97" s="192"/>
      <c r="H97" s="193" t="s">
        <v>26</v>
      </c>
      <c r="I97" s="192"/>
      <c r="J97" s="192"/>
      <c r="K97" s="192"/>
      <c r="L97" s="195"/>
      <c r="M97" s="196"/>
      <c r="N97" s="197"/>
      <c r="O97" s="197"/>
      <c r="P97" s="197"/>
      <c r="Q97" s="197"/>
      <c r="R97" s="197"/>
      <c r="S97" s="197"/>
      <c r="T97" s="198"/>
      <c r="AT97" s="199" t="s">
        <v>153</v>
      </c>
      <c r="AU97" s="199" t="s">
        <v>82</v>
      </c>
      <c r="AV97" s="13" t="s">
        <v>80</v>
      </c>
      <c r="AW97" s="13" t="s">
        <v>33</v>
      </c>
      <c r="AX97" s="13" t="s">
        <v>72</v>
      </c>
      <c r="AY97" s="199" t="s">
        <v>142</v>
      </c>
    </row>
    <row r="98" spans="1:65" s="14" customFormat="1" ht="10.199999999999999">
      <c r="B98" s="200"/>
      <c r="C98" s="201"/>
      <c r="D98" s="187" t="s">
        <v>153</v>
      </c>
      <c r="E98" s="202" t="s">
        <v>26</v>
      </c>
      <c r="F98" s="203" t="s">
        <v>80</v>
      </c>
      <c r="G98" s="201"/>
      <c r="H98" s="204">
        <v>1</v>
      </c>
      <c r="I98" s="201"/>
      <c r="J98" s="201"/>
      <c r="K98" s="201"/>
      <c r="L98" s="205"/>
      <c r="M98" s="206"/>
      <c r="N98" s="207"/>
      <c r="O98" s="207"/>
      <c r="P98" s="207"/>
      <c r="Q98" s="207"/>
      <c r="R98" s="207"/>
      <c r="S98" s="207"/>
      <c r="T98" s="208"/>
      <c r="AT98" s="209" t="s">
        <v>153</v>
      </c>
      <c r="AU98" s="209" t="s">
        <v>82</v>
      </c>
      <c r="AV98" s="14" t="s">
        <v>82</v>
      </c>
      <c r="AW98" s="14" t="s">
        <v>33</v>
      </c>
      <c r="AX98" s="14" t="s">
        <v>80</v>
      </c>
      <c r="AY98" s="209" t="s">
        <v>142</v>
      </c>
    </row>
    <row r="99" spans="1:65" s="2" customFormat="1" ht="16.5" customHeight="1">
      <c r="A99" s="31"/>
      <c r="B99" s="32"/>
      <c r="C99" s="175" t="s">
        <v>82</v>
      </c>
      <c r="D99" s="175" t="s">
        <v>144</v>
      </c>
      <c r="E99" s="176" t="s">
        <v>1089</v>
      </c>
      <c r="F99" s="177" t="s">
        <v>1090</v>
      </c>
      <c r="G99" s="178" t="s">
        <v>337</v>
      </c>
      <c r="H99" s="179">
        <v>1</v>
      </c>
      <c r="I99" s="180">
        <v>4000</v>
      </c>
      <c r="J99" s="180">
        <f>ROUND(I99*H99,2)</f>
        <v>4000</v>
      </c>
      <c r="K99" s="177" t="s">
        <v>26</v>
      </c>
      <c r="L99" s="36"/>
      <c r="M99" s="181" t="s">
        <v>26</v>
      </c>
      <c r="N99" s="182" t="s">
        <v>45</v>
      </c>
      <c r="O99" s="183">
        <v>0</v>
      </c>
      <c r="P99" s="183">
        <f>O99*H99</f>
        <v>0</v>
      </c>
      <c r="Q99" s="183">
        <v>0</v>
      </c>
      <c r="R99" s="183">
        <f>Q99*H99</f>
        <v>0</v>
      </c>
      <c r="S99" s="183">
        <v>0</v>
      </c>
      <c r="T99" s="184">
        <f>S99*H99</f>
        <v>0</v>
      </c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  <c r="AR99" s="185" t="s">
        <v>1078</v>
      </c>
      <c r="AT99" s="185" t="s">
        <v>144</v>
      </c>
      <c r="AU99" s="185" t="s">
        <v>82</v>
      </c>
      <c r="AY99" s="17" t="s">
        <v>142</v>
      </c>
      <c r="BE99" s="186">
        <f>IF(N99="základní",J99,0)</f>
        <v>0</v>
      </c>
      <c r="BF99" s="186">
        <f>IF(N99="snížená",J99,0)</f>
        <v>0</v>
      </c>
      <c r="BG99" s="186">
        <f>IF(N99="zákl. přenesená",J99,0)</f>
        <v>4000</v>
      </c>
      <c r="BH99" s="186">
        <f>IF(N99="sníž. přenesená",J99,0)</f>
        <v>0</v>
      </c>
      <c r="BI99" s="186">
        <f>IF(N99="nulová",J99,0)</f>
        <v>0</v>
      </c>
      <c r="BJ99" s="17" t="s">
        <v>149</v>
      </c>
      <c r="BK99" s="186">
        <f>ROUND(I99*H99,2)</f>
        <v>4000</v>
      </c>
      <c r="BL99" s="17" t="s">
        <v>1078</v>
      </c>
      <c r="BM99" s="185" t="s">
        <v>1091</v>
      </c>
    </row>
    <row r="100" spans="1:65" s="2" customFormat="1" ht="10.199999999999999">
      <c r="A100" s="31"/>
      <c r="B100" s="32"/>
      <c r="C100" s="33"/>
      <c r="D100" s="187" t="s">
        <v>151</v>
      </c>
      <c r="E100" s="33"/>
      <c r="F100" s="188" t="s">
        <v>1092</v>
      </c>
      <c r="G100" s="33"/>
      <c r="H100" s="33"/>
      <c r="I100" s="33"/>
      <c r="J100" s="33"/>
      <c r="K100" s="33"/>
      <c r="L100" s="36"/>
      <c r="M100" s="189"/>
      <c r="N100" s="190"/>
      <c r="O100" s="62"/>
      <c r="P100" s="62"/>
      <c r="Q100" s="62"/>
      <c r="R100" s="62"/>
      <c r="S100" s="62"/>
      <c r="T100" s="63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T100" s="17" t="s">
        <v>151</v>
      </c>
      <c r="AU100" s="17" t="s">
        <v>82</v>
      </c>
    </row>
    <row r="101" spans="1:65" s="13" customFormat="1" ht="10.199999999999999">
      <c r="B101" s="191"/>
      <c r="C101" s="192"/>
      <c r="D101" s="187" t="s">
        <v>153</v>
      </c>
      <c r="E101" s="193" t="s">
        <v>26</v>
      </c>
      <c r="F101" s="194" t="s">
        <v>1093</v>
      </c>
      <c r="G101" s="192"/>
      <c r="H101" s="193" t="s">
        <v>26</v>
      </c>
      <c r="I101" s="192"/>
      <c r="J101" s="192"/>
      <c r="K101" s="192"/>
      <c r="L101" s="195"/>
      <c r="M101" s="196"/>
      <c r="N101" s="197"/>
      <c r="O101" s="197"/>
      <c r="P101" s="197"/>
      <c r="Q101" s="197"/>
      <c r="R101" s="197"/>
      <c r="S101" s="197"/>
      <c r="T101" s="198"/>
      <c r="AT101" s="199" t="s">
        <v>153</v>
      </c>
      <c r="AU101" s="199" t="s">
        <v>82</v>
      </c>
      <c r="AV101" s="13" t="s">
        <v>80</v>
      </c>
      <c r="AW101" s="13" t="s">
        <v>33</v>
      </c>
      <c r="AX101" s="13" t="s">
        <v>72</v>
      </c>
      <c r="AY101" s="199" t="s">
        <v>142</v>
      </c>
    </row>
    <row r="102" spans="1:65" s="13" customFormat="1" ht="10.199999999999999">
      <c r="B102" s="191"/>
      <c r="C102" s="192"/>
      <c r="D102" s="187" t="s">
        <v>153</v>
      </c>
      <c r="E102" s="193" t="s">
        <v>26</v>
      </c>
      <c r="F102" s="194" t="s">
        <v>1094</v>
      </c>
      <c r="G102" s="192"/>
      <c r="H102" s="193" t="s">
        <v>26</v>
      </c>
      <c r="I102" s="192"/>
      <c r="J102" s="192"/>
      <c r="K102" s="192"/>
      <c r="L102" s="195"/>
      <c r="M102" s="196"/>
      <c r="N102" s="197"/>
      <c r="O102" s="197"/>
      <c r="P102" s="197"/>
      <c r="Q102" s="197"/>
      <c r="R102" s="197"/>
      <c r="S102" s="197"/>
      <c r="T102" s="198"/>
      <c r="AT102" s="199" t="s">
        <v>153</v>
      </c>
      <c r="AU102" s="199" t="s">
        <v>82</v>
      </c>
      <c r="AV102" s="13" t="s">
        <v>80</v>
      </c>
      <c r="AW102" s="13" t="s">
        <v>33</v>
      </c>
      <c r="AX102" s="13" t="s">
        <v>72</v>
      </c>
      <c r="AY102" s="199" t="s">
        <v>142</v>
      </c>
    </row>
    <row r="103" spans="1:65" s="14" customFormat="1" ht="10.199999999999999">
      <c r="B103" s="200"/>
      <c r="C103" s="201"/>
      <c r="D103" s="187" t="s">
        <v>153</v>
      </c>
      <c r="E103" s="202" t="s">
        <v>26</v>
      </c>
      <c r="F103" s="203" t="s">
        <v>80</v>
      </c>
      <c r="G103" s="201"/>
      <c r="H103" s="204">
        <v>1</v>
      </c>
      <c r="I103" s="201"/>
      <c r="J103" s="201"/>
      <c r="K103" s="201"/>
      <c r="L103" s="205"/>
      <c r="M103" s="206"/>
      <c r="N103" s="207"/>
      <c r="O103" s="207"/>
      <c r="P103" s="207"/>
      <c r="Q103" s="207"/>
      <c r="R103" s="207"/>
      <c r="S103" s="207"/>
      <c r="T103" s="208"/>
      <c r="AT103" s="209" t="s">
        <v>153</v>
      </c>
      <c r="AU103" s="209" t="s">
        <v>82</v>
      </c>
      <c r="AV103" s="14" t="s">
        <v>82</v>
      </c>
      <c r="AW103" s="14" t="s">
        <v>33</v>
      </c>
      <c r="AX103" s="14" t="s">
        <v>80</v>
      </c>
      <c r="AY103" s="209" t="s">
        <v>142</v>
      </c>
    </row>
    <row r="104" spans="1:65" s="12" customFormat="1" ht="22.8" customHeight="1">
      <c r="B104" s="160"/>
      <c r="C104" s="161"/>
      <c r="D104" s="162" t="s">
        <v>71</v>
      </c>
      <c r="E104" s="173" t="s">
        <v>1095</v>
      </c>
      <c r="F104" s="173" t="s">
        <v>1096</v>
      </c>
      <c r="G104" s="161"/>
      <c r="H104" s="161"/>
      <c r="I104" s="161"/>
      <c r="J104" s="174">
        <f>BK104</f>
        <v>8000</v>
      </c>
      <c r="K104" s="161"/>
      <c r="L104" s="165"/>
      <c r="M104" s="166"/>
      <c r="N104" s="167"/>
      <c r="O104" s="167"/>
      <c r="P104" s="168">
        <f>SUM(P105:P110)</f>
        <v>0</v>
      </c>
      <c r="Q104" s="167"/>
      <c r="R104" s="168">
        <f>SUM(R105:R110)</f>
        <v>0</v>
      </c>
      <c r="S104" s="167"/>
      <c r="T104" s="169">
        <f>SUM(T105:T110)</f>
        <v>0</v>
      </c>
      <c r="AR104" s="170" t="s">
        <v>149</v>
      </c>
      <c r="AT104" s="171" t="s">
        <v>71</v>
      </c>
      <c r="AU104" s="171" t="s">
        <v>80</v>
      </c>
      <c r="AY104" s="170" t="s">
        <v>142</v>
      </c>
      <c r="BK104" s="172">
        <f>SUM(BK105:BK110)</f>
        <v>8000</v>
      </c>
    </row>
    <row r="105" spans="1:65" s="2" customFormat="1" ht="24" customHeight="1">
      <c r="A105" s="31"/>
      <c r="B105" s="32"/>
      <c r="C105" s="175" t="s">
        <v>162</v>
      </c>
      <c r="D105" s="175" t="s">
        <v>144</v>
      </c>
      <c r="E105" s="176" t="s">
        <v>1097</v>
      </c>
      <c r="F105" s="177" t="s">
        <v>1098</v>
      </c>
      <c r="G105" s="178" t="s">
        <v>436</v>
      </c>
      <c r="H105" s="179">
        <v>1</v>
      </c>
      <c r="I105" s="180">
        <v>2000</v>
      </c>
      <c r="J105" s="180">
        <f>ROUND(I105*H105,2)</f>
        <v>2000</v>
      </c>
      <c r="K105" s="177" t="s">
        <v>26</v>
      </c>
      <c r="L105" s="36"/>
      <c r="M105" s="181" t="s">
        <v>26</v>
      </c>
      <c r="N105" s="182" t="s">
        <v>45</v>
      </c>
      <c r="O105" s="183">
        <v>0</v>
      </c>
      <c r="P105" s="183">
        <f>O105*H105</f>
        <v>0</v>
      </c>
      <c r="Q105" s="183">
        <v>0</v>
      </c>
      <c r="R105" s="183">
        <f>Q105*H105</f>
        <v>0</v>
      </c>
      <c r="S105" s="183">
        <v>0</v>
      </c>
      <c r="T105" s="184">
        <f>S105*H105</f>
        <v>0</v>
      </c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  <c r="AR105" s="185" t="s">
        <v>1099</v>
      </c>
      <c r="AT105" s="185" t="s">
        <v>144</v>
      </c>
      <c r="AU105" s="185" t="s">
        <v>82</v>
      </c>
      <c r="AY105" s="17" t="s">
        <v>142</v>
      </c>
      <c r="BE105" s="186">
        <f>IF(N105="základní",J105,0)</f>
        <v>0</v>
      </c>
      <c r="BF105" s="186">
        <f>IF(N105="snížená",J105,0)</f>
        <v>0</v>
      </c>
      <c r="BG105" s="186">
        <f>IF(N105="zákl. přenesená",J105,0)</f>
        <v>2000</v>
      </c>
      <c r="BH105" s="186">
        <f>IF(N105="sníž. přenesená",J105,0)</f>
        <v>0</v>
      </c>
      <c r="BI105" s="186">
        <f>IF(N105="nulová",J105,0)</f>
        <v>0</v>
      </c>
      <c r="BJ105" s="17" t="s">
        <v>149</v>
      </c>
      <c r="BK105" s="186">
        <f>ROUND(I105*H105,2)</f>
        <v>2000</v>
      </c>
      <c r="BL105" s="17" t="s">
        <v>1099</v>
      </c>
      <c r="BM105" s="185" t="s">
        <v>1100</v>
      </c>
    </row>
    <row r="106" spans="1:65" s="2" customFormat="1" ht="19.2">
      <c r="A106" s="31"/>
      <c r="B106" s="32"/>
      <c r="C106" s="33"/>
      <c r="D106" s="187" t="s">
        <v>151</v>
      </c>
      <c r="E106" s="33"/>
      <c r="F106" s="188" t="s">
        <v>1098</v>
      </c>
      <c r="G106" s="33"/>
      <c r="H106" s="33"/>
      <c r="I106" s="33"/>
      <c r="J106" s="33"/>
      <c r="K106" s="33"/>
      <c r="L106" s="36"/>
      <c r="M106" s="189"/>
      <c r="N106" s="190"/>
      <c r="O106" s="62"/>
      <c r="P106" s="62"/>
      <c r="Q106" s="62"/>
      <c r="R106" s="62"/>
      <c r="S106" s="62"/>
      <c r="T106" s="63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  <c r="AT106" s="17" t="s">
        <v>151</v>
      </c>
      <c r="AU106" s="17" t="s">
        <v>82</v>
      </c>
    </row>
    <row r="107" spans="1:65" s="2" customFormat="1" ht="16.5" customHeight="1">
      <c r="A107" s="31"/>
      <c r="B107" s="32"/>
      <c r="C107" s="175" t="s">
        <v>149</v>
      </c>
      <c r="D107" s="175" t="s">
        <v>144</v>
      </c>
      <c r="E107" s="176" t="s">
        <v>1101</v>
      </c>
      <c r="F107" s="177" t="s">
        <v>1102</v>
      </c>
      <c r="G107" s="178" t="s">
        <v>337</v>
      </c>
      <c r="H107" s="179">
        <v>1</v>
      </c>
      <c r="I107" s="180">
        <v>6000</v>
      </c>
      <c r="J107" s="180">
        <f>ROUND(I107*H107,2)</f>
        <v>6000</v>
      </c>
      <c r="K107" s="177" t="s">
        <v>26</v>
      </c>
      <c r="L107" s="36"/>
      <c r="M107" s="181" t="s">
        <v>26</v>
      </c>
      <c r="N107" s="182" t="s">
        <v>45</v>
      </c>
      <c r="O107" s="183">
        <v>0</v>
      </c>
      <c r="P107" s="183">
        <f>O107*H107</f>
        <v>0</v>
      </c>
      <c r="Q107" s="183">
        <v>0</v>
      </c>
      <c r="R107" s="183">
        <f>Q107*H107</f>
        <v>0</v>
      </c>
      <c r="S107" s="183">
        <v>0</v>
      </c>
      <c r="T107" s="184">
        <f>S107*H107</f>
        <v>0</v>
      </c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  <c r="AR107" s="185" t="s">
        <v>1078</v>
      </c>
      <c r="AT107" s="185" t="s">
        <v>144</v>
      </c>
      <c r="AU107" s="185" t="s">
        <v>82</v>
      </c>
      <c r="AY107" s="17" t="s">
        <v>142</v>
      </c>
      <c r="BE107" s="186">
        <f>IF(N107="základní",J107,0)</f>
        <v>0</v>
      </c>
      <c r="BF107" s="186">
        <f>IF(N107="snížená",J107,0)</f>
        <v>0</v>
      </c>
      <c r="BG107" s="186">
        <f>IF(N107="zákl. přenesená",J107,0)</f>
        <v>6000</v>
      </c>
      <c r="BH107" s="186">
        <f>IF(N107="sníž. přenesená",J107,0)</f>
        <v>0</v>
      </c>
      <c r="BI107" s="186">
        <f>IF(N107="nulová",J107,0)</f>
        <v>0</v>
      </c>
      <c r="BJ107" s="17" t="s">
        <v>149</v>
      </c>
      <c r="BK107" s="186">
        <f>ROUND(I107*H107,2)</f>
        <v>6000</v>
      </c>
      <c r="BL107" s="17" t="s">
        <v>1078</v>
      </c>
      <c r="BM107" s="185" t="s">
        <v>1103</v>
      </c>
    </row>
    <row r="108" spans="1:65" s="2" customFormat="1" ht="10.199999999999999">
      <c r="A108" s="31"/>
      <c r="B108" s="32"/>
      <c r="C108" s="33"/>
      <c r="D108" s="187" t="s">
        <v>151</v>
      </c>
      <c r="E108" s="33"/>
      <c r="F108" s="188" t="s">
        <v>1102</v>
      </c>
      <c r="G108" s="33"/>
      <c r="H108" s="33"/>
      <c r="I108" s="33"/>
      <c r="J108" s="33"/>
      <c r="K108" s="33"/>
      <c r="L108" s="36"/>
      <c r="M108" s="189"/>
      <c r="N108" s="190"/>
      <c r="O108" s="62"/>
      <c r="P108" s="62"/>
      <c r="Q108" s="62"/>
      <c r="R108" s="62"/>
      <c r="S108" s="62"/>
      <c r="T108" s="63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  <c r="AT108" s="17" t="s">
        <v>151</v>
      </c>
      <c r="AU108" s="17" t="s">
        <v>82</v>
      </c>
    </row>
    <row r="109" spans="1:65" s="13" customFormat="1" ht="10.199999999999999">
      <c r="B109" s="191"/>
      <c r="C109" s="192"/>
      <c r="D109" s="187" t="s">
        <v>153</v>
      </c>
      <c r="E109" s="193" t="s">
        <v>26</v>
      </c>
      <c r="F109" s="194" t="s">
        <v>1104</v>
      </c>
      <c r="G109" s="192"/>
      <c r="H109" s="193" t="s">
        <v>26</v>
      </c>
      <c r="I109" s="192"/>
      <c r="J109" s="192"/>
      <c r="K109" s="192"/>
      <c r="L109" s="195"/>
      <c r="M109" s="196"/>
      <c r="N109" s="197"/>
      <c r="O109" s="197"/>
      <c r="P109" s="197"/>
      <c r="Q109" s="197"/>
      <c r="R109" s="197"/>
      <c r="S109" s="197"/>
      <c r="T109" s="198"/>
      <c r="AT109" s="199" t="s">
        <v>153</v>
      </c>
      <c r="AU109" s="199" t="s">
        <v>82</v>
      </c>
      <c r="AV109" s="13" t="s">
        <v>80</v>
      </c>
      <c r="AW109" s="13" t="s">
        <v>33</v>
      </c>
      <c r="AX109" s="13" t="s">
        <v>72</v>
      </c>
      <c r="AY109" s="199" t="s">
        <v>142</v>
      </c>
    </row>
    <row r="110" spans="1:65" s="14" customFormat="1" ht="10.199999999999999">
      <c r="B110" s="200"/>
      <c r="C110" s="201"/>
      <c r="D110" s="187" t="s">
        <v>153</v>
      </c>
      <c r="E110" s="202" t="s">
        <v>26</v>
      </c>
      <c r="F110" s="203" t="s">
        <v>80</v>
      </c>
      <c r="G110" s="201"/>
      <c r="H110" s="204">
        <v>1</v>
      </c>
      <c r="I110" s="201"/>
      <c r="J110" s="201"/>
      <c r="K110" s="201"/>
      <c r="L110" s="205"/>
      <c r="M110" s="206"/>
      <c r="N110" s="207"/>
      <c r="O110" s="207"/>
      <c r="P110" s="207"/>
      <c r="Q110" s="207"/>
      <c r="R110" s="207"/>
      <c r="S110" s="207"/>
      <c r="T110" s="208"/>
      <c r="AT110" s="209" t="s">
        <v>153</v>
      </c>
      <c r="AU110" s="209" t="s">
        <v>82</v>
      </c>
      <c r="AV110" s="14" t="s">
        <v>82</v>
      </c>
      <c r="AW110" s="14" t="s">
        <v>33</v>
      </c>
      <c r="AX110" s="14" t="s">
        <v>80</v>
      </c>
      <c r="AY110" s="209" t="s">
        <v>142</v>
      </c>
    </row>
    <row r="111" spans="1:65" s="12" customFormat="1" ht="22.8" customHeight="1">
      <c r="B111" s="160"/>
      <c r="C111" s="161"/>
      <c r="D111" s="162" t="s">
        <v>71</v>
      </c>
      <c r="E111" s="173" t="s">
        <v>1105</v>
      </c>
      <c r="F111" s="173" t="s">
        <v>1106</v>
      </c>
      <c r="G111" s="161"/>
      <c r="H111" s="161"/>
      <c r="I111" s="161"/>
      <c r="J111" s="174">
        <f>BK111</f>
        <v>14000</v>
      </c>
      <c r="K111" s="161"/>
      <c r="L111" s="165"/>
      <c r="M111" s="166"/>
      <c r="N111" s="167"/>
      <c r="O111" s="167"/>
      <c r="P111" s="168">
        <f>SUM(P112:P122)</f>
        <v>0</v>
      </c>
      <c r="Q111" s="167"/>
      <c r="R111" s="168">
        <f>SUM(R112:R122)</f>
        <v>0</v>
      </c>
      <c r="S111" s="167"/>
      <c r="T111" s="169">
        <f>SUM(T112:T122)</f>
        <v>0</v>
      </c>
      <c r="AR111" s="170" t="s">
        <v>149</v>
      </c>
      <c r="AT111" s="171" t="s">
        <v>71</v>
      </c>
      <c r="AU111" s="171" t="s">
        <v>80</v>
      </c>
      <c r="AY111" s="170" t="s">
        <v>142</v>
      </c>
      <c r="BK111" s="172">
        <f>SUM(BK112:BK122)</f>
        <v>14000</v>
      </c>
    </row>
    <row r="112" spans="1:65" s="2" customFormat="1" ht="16.5" customHeight="1">
      <c r="A112" s="31"/>
      <c r="B112" s="32"/>
      <c r="C112" s="175" t="s">
        <v>178</v>
      </c>
      <c r="D112" s="175" t="s">
        <v>144</v>
      </c>
      <c r="E112" s="176" t="s">
        <v>1107</v>
      </c>
      <c r="F112" s="177" t="s">
        <v>1108</v>
      </c>
      <c r="G112" s="178" t="s">
        <v>337</v>
      </c>
      <c r="H112" s="179">
        <v>1</v>
      </c>
      <c r="I112" s="180">
        <v>5000</v>
      </c>
      <c r="J112" s="180">
        <f>ROUND(I112*H112,2)</f>
        <v>5000</v>
      </c>
      <c r="K112" s="177" t="s">
        <v>26</v>
      </c>
      <c r="L112" s="36"/>
      <c r="M112" s="181" t="s">
        <v>26</v>
      </c>
      <c r="N112" s="182" t="s">
        <v>45</v>
      </c>
      <c r="O112" s="183">
        <v>0</v>
      </c>
      <c r="P112" s="183">
        <f>O112*H112</f>
        <v>0</v>
      </c>
      <c r="Q112" s="183">
        <v>0</v>
      </c>
      <c r="R112" s="183">
        <f>Q112*H112</f>
        <v>0</v>
      </c>
      <c r="S112" s="183">
        <v>0</v>
      </c>
      <c r="T112" s="184">
        <f>S112*H112</f>
        <v>0</v>
      </c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  <c r="AR112" s="185" t="s">
        <v>1109</v>
      </c>
      <c r="AT112" s="185" t="s">
        <v>144</v>
      </c>
      <c r="AU112" s="185" t="s">
        <v>82</v>
      </c>
      <c r="AY112" s="17" t="s">
        <v>142</v>
      </c>
      <c r="BE112" s="186">
        <f>IF(N112="základní",J112,0)</f>
        <v>0</v>
      </c>
      <c r="BF112" s="186">
        <f>IF(N112="snížená",J112,0)</f>
        <v>0</v>
      </c>
      <c r="BG112" s="186">
        <f>IF(N112="zákl. přenesená",J112,0)</f>
        <v>5000</v>
      </c>
      <c r="BH112" s="186">
        <f>IF(N112="sníž. přenesená",J112,0)</f>
        <v>0</v>
      </c>
      <c r="BI112" s="186">
        <f>IF(N112="nulová",J112,0)</f>
        <v>0</v>
      </c>
      <c r="BJ112" s="17" t="s">
        <v>149</v>
      </c>
      <c r="BK112" s="186">
        <f>ROUND(I112*H112,2)</f>
        <v>5000</v>
      </c>
      <c r="BL112" s="17" t="s">
        <v>1109</v>
      </c>
      <c r="BM112" s="185" t="s">
        <v>1110</v>
      </c>
    </row>
    <row r="113" spans="1:65" s="2" customFormat="1" ht="10.199999999999999">
      <c r="A113" s="31"/>
      <c r="B113" s="32"/>
      <c r="C113" s="33"/>
      <c r="D113" s="187" t="s">
        <v>151</v>
      </c>
      <c r="E113" s="33"/>
      <c r="F113" s="188" t="s">
        <v>1108</v>
      </c>
      <c r="G113" s="33"/>
      <c r="H113" s="33"/>
      <c r="I113" s="33"/>
      <c r="J113" s="33"/>
      <c r="K113" s="33"/>
      <c r="L113" s="36"/>
      <c r="M113" s="189"/>
      <c r="N113" s="190"/>
      <c r="O113" s="62"/>
      <c r="P113" s="62"/>
      <c r="Q113" s="62"/>
      <c r="R113" s="62"/>
      <c r="S113" s="62"/>
      <c r="T113" s="63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  <c r="AT113" s="17" t="s">
        <v>151</v>
      </c>
      <c r="AU113" s="17" t="s">
        <v>82</v>
      </c>
    </row>
    <row r="114" spans="1:65" s="13" customFormat="1" ht="10.199999999999999">
      <c r="B114" s="191"/>
      <c r="C114" s="192"/>
      <c r="D114" s="187" t="s">
        <v>153</v>
      </c>
      <c r="E114" s="193" t="s">
        <v>26</v>
      </c>
      <c r="F114" s="194" t="s">
        <v>1111</v>
      </c>
      <c r="G114" s="192"/>
      <c r="H114" s="193" t="s">
        <v>26</v>
      </c>
      <c r="I114" s="192"/>
      <c r="J114" s="192"/>
      <c r="K114" s="192"/>
      <c r="L114" s="195"/>
      <c r="M114" s="196"/>
      <c r="N114" s="197"/>
      <c r="O114" s="197"/>
      <c r="P114" s="197"/>
      <c r="Q114" s="197"/>
      <c r="R114" s="197"/>
      <c r="S114" s="197"/>
      <c r="T114" s="198"/>
      <c r="AT114" s="199" t="s">
        <v>153</v>
      </c>
      <c r="AU114" s="199" t="s">
        <v>82</v>
      </c>
      <c r="AV114" s="13" t="s">
        <v>80</v>
      </c>
      <c r="AW114" s="13" t="s">
        <v>33</v>
      </c>
      <c r="AX114" s="13" t="s">
        <v>72</v>
      </c>
      <c r="AY114" s="199" t="s">
        <v>142</v>
      </c>
    </row>
    <row r="115" spans="1:65" s="14" customFormat="1" ht="10.199999999999999">
      <c r="B115" s="200"/>
      <c r="C115" s="201"/>
      <c r="D115" s="187" t="s">
        <v>153</v>
      </c>
      <c r="E115" s="202" t="s">
        <v>26</v>
      </c>
      <c r="F115" s="203" t="s">
        <v>80</v>
      </c>
      <c r="G115" s="201"/>
      <c r="H115" s="204">
        <v>1</v>
      </c>
      <c r="I115" s="201"/>
      <c r="J115" s="201"/>
      <c r="K115" s="201"/>
      <c r="L115" s="205"/>
      <c r="M115" s="206"/>
      <c r="N115" s="207"/>
      <c r="O115" s="207"/>
      <c r="P115" s="207"/>
      <c r="Q115" s="207"/>
      <c r="R115" s="207"/>
      <c r="S115" s="207"/>
      <c r="T115" s="208"/>
      <c r="AT115" s="209" t="s">
        <v>153</v>
      </c>
      <c r="AU115" s="209" t="s">
        <v>82</v>
      </c>
      <c r="AV115" s="14" t="s">
        <v>82</v>
      </c>
      <c r="AW115" s="14" t="s">
        <v>33</v>
      </c>
      <c r="AX115" s="14" t="s">
        <v>80</v>
      </c>
      <c r="AY115" s="209" t="s">
        <v>142</v>
      </c>
    </row>
    <row r="116" spans="1:65" s="2" customFormat="1" ht="16.5" customHeight="1">
      <c r="A116" s="31"/>
      <c r="B116" s="32"/>
      <c r="C116" s="175" t="s">
        <v>191</v>
      </c>
      <c r="D116" s="175" t="s">
        <v>144</v>
      </c>
      <c r="E116" s="176" t="s">
        <v>1112</v>
      </c>
      <c r="F116" s="177" t="s">
        <v>1113</v>
      </c>
      <c r="G116" s="178" t="s">
        <v>337</v>
      </c>
      <c r="H116" s="179">
        <v>1</v>
      </c>
      <c r="I116" s="180">
        <v>5000</v>
      </c>
      <c r="J116" s="180">
        <f>ROUND(I116*H116,2)</f>
        <v>5000</v>
      </c>
      <c r="K116" s="177" t="s">
        <v>26</v>
      </c>
      <c r="L116" s="36"/>
      <c r="M116" s="181" t="s">
        <v>26</v>
      </c>
      <c r="N116" s="182" t="s">
        <v>45</v>
      </c>
      <c r="O116" s="183">
        <v>0</v>
      </c>
      <c r="P116" s="183">
        <f>O116*H116</f>
        <v>0</v>
      </c>
      <c r="Q116" s="183">
        <v>0</v>
      </c>
      <c r="R116" s="183">
        <f>Q116*H116</f>
        <v>0</v>
      </c>
      <c r="S116" s="183">
        <v>0</v>
      </c>
      <c r="T116" s="184">
        <f>S116*H116</f>
        <v>0</v>
      </c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  <c r="AR116" s="185" t="s">
        <v>1109</v>
      </c>
      <c r="AT116" s="185" t="s">
        <v>144</v>
      </c>
      <c r="AU116" s="185" t="s">
        <v>82</v>
      </c>
      <c r="AY116" s="17" t="s">
        <v>142</v>
      </c>
      <c r="BE116" s="186">
        <f>IF(N116="základní",J116,0)</f>
        <v>0</v>
      </c>
      <c r="BF116" s="186">
        <f>IF(N116="snížená",J116,0)</f>
        <v>0</v>
      </c>
      <c r="BG116" s="186">
        <f>IF(N116="zákl. přenesená",J116,0)</f>
        <v>5000</v>
      </c>
      <c r="BH116" s="186">
        <f>IF(N116="sníž. přenesená",J116,0)</f>
        <v>0</v>
      </c>
      <c r="BI116" s="186">
        <f>IF(N116="nulová",J116,0)</f>
        <v>0</v>
      </c>
      <c r="BJ116" s="17" t="s">
        <v>149</v>
      </c>
      <c r="BK116" s="186">
        <f>ROUND(I116*H116,2)</f>
        <v>5000</v>
      </c>
      <c r="BL116" s="17" t="s">
        <v>1109</v>
      </c>
      <c r="BM116" s="185" t="s">
        <v>1114</v>
      </c>
    </row>
    <row r="117" spans="1:65" s="2" customFormat="1" ht="10.199999999999999">
      <c r="A117" s="31"/>
      <c r="B117" s="32"/>
      <c r="C117" s="33"/>
      <c r="D117" s="187" t="s">
        <v>151</v>
      </c>
      <c r="E117" s="33"/>
      <c r="F117" s="188" t="s">
        <v>1113</v>
      </c>
      <c r="G117" s="33"/>
      <c r="H117" s="33"/>
      <c r="I117" s="33"/>
      <c r="J117" s="33"/>
      <c r="K117" s="33"/>
      <c r="L117" s="36"/>
      <c r="M117" s="189"/>
      <c r="N117" s="190"/>
      <c r="O117" s="62"/>
      <c r="P117" s="62"/>
      <c r="Q117" s="62"/>
      <c r="R117" s="62"/>
      <c r="S117" s="62"/>
      <c r="T117" s="63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  <c r="AT117" s="17" t="s">
        <v>151</v>
      </c>
      <c r="AU117" s="17" t="s">
        <v>82</v>
      </c>
    </row>
    <row r="118" spans="1:65" s="13" customFormat="1" ht="10.199999999999999">
      <c r="B118" s="191"/>
      <c r="C118" s="192"/>
      <c r="D118" s="187" t="s">
        <v>153</v>
      </c>
      <c r="E118" s="193" t="s">
        <v>26</v>
      </c>
      <c r="F118" s="194" t="s">
        <v>1115</v>
      </c>
      <c r="G118" s="192"/>
      <c r="H118" s="193" t="s">
        <v>26</v>
      </c>
      <c r="I118" s="192"/>
      <c r="J118" s="192"/>
      <c r="K118" s="192"/>
      <c r="L118" s="195"/>
      <c r="M118" s="196"/>
      <c r="N118" s="197"/>
      <c r="O118" s="197"/>
      <c r="P118" s="197"/>
      <c r="Q118" s="197"/>
      <c r="R118" s="197"/>
      <c r="S118" s="197"/>
      <c r="T118" s="198"/>
      <c r="AT118" s="199" t="s">
        <v>153</v>
      </c>
      <c r="AU118" s="199" t="s">
        <v>82</v>
      </c>
      <c r="AV118" s="13" t="s">
        <v>80</v>
      </c>
      <c r="AW118" s="13" t="s">
        <v>33</v>
      </c>
      <c r="AX118" s="13" t="s">
        <v>72</v>
      </c>
      <c r="AY118" s="199" t="s">
        <v>142</v>
      </c>
    </row>
    <row r="119" spans="1:65" s="13" customFormat="1" ht="10.199999999999999">
      <c r="B119" s="191"/>
      <c r="C119" s="192"/>
      <c r="D119" s="187" t="s">
        <v>153</v>
      </c>
      <c r="E119" s="193" t="s">
        <v>26</v>
      </c>
      <c r="F119" s="194" t="s">
        <v>1116</v>
      </c>
      <c r="G119" s="192"/>
      <c r="H119" s="193" t="s">
        <v>26</v>
      </c>
      <c r="I119" s="192"/>
      <c r="J119" s="192"/>
      <c r="K119" s="192"/>
      <c r="L119" s="195"/>
      <c r="M119" s="196"/>
      <c r="N119" s="197"/>
      <c r="O119" s="197"/>
      <c r="P119" s="197"/>
      <c r="Q119" s="197"/>
      <c r="R119" s="197"/>
      <c r="S119" s="197"/>
      <c r="T119" s="198"/>
      <c r="AT119" s="199" t="s">
        <v>153</v>
      </c>
      <c r="AU119" s="199" t="s">
        <v>82</v>
      </c>
      <c r="AV119" s="13" t="s">
        <v>80</v>
      </c>
      <c r="AW119" s="13" t="s">
        <v>33</v>
      </c>
      <c r="AX119" s="13" t="s">
        <v>72</v>
      </c>
      <c r="AY119" s="199" t="s">
        <v>142</v>
      </c>
    </row>
    <row r="120" spans="1:65" s="14" customFormat="1" ht="10.199999999999999">
      <c r="B120" s="200"/>
      <c r="C120" s="201"/>
      <c r="D120" s="187" t="s">
        <v>153</v>
      </c>
      <c r="E120" s="202" t="s">
        <v>26</v>
      </c>
      <c r="F120" s="203" t="s">
        <v>80</v>
      </c>
      <c r="G120" s="201"/>
      <c r="H120" s="204">
        <v>1</v>
      </c>
      <c r="I120" s="201"/>
      <c r="J120" s="201"/>
      <c r="K120" s="201"/>
      <c r="L120" s="205"/>
      <c r="M120" s="206"/>
      <c r="N120" s="207"/>
      <c r="O120" s="207"/>
      <c r="P120" s="207"/>
      <c r="Q120" s="207"/>
      <c r="R120" s="207"/>
      <c r="S120" s="207"/>
      <c r="T120" s="208"/>
      <c r="AT120" s="209" t="s">
        <v>153</v>
      </c>
      <c r="AU120" s="209" t="s">
        <v>82</v>
      </c>
      <c r="AV120" s="14" t="s">
        <v>82</v>
      </c>
      <c r="AW120" s="14" t="s">
        <v>33</v>
      </c>
      <c r="AX120" s="14" t="s">
        <v>80</v>
      </c>
      <c r="AY120" s="209" t="s">
        <v>142</v>
      </c>
    </row>
    <row r="121" spans="1:65" s="2" customFormat="1" ht="16.5" customHeight="1">
      <c r="A121" s="31"/>
      <c r="B121" s="32"/>
      <c r="C121" s="175" t="s">
        <v>197</v>
      </c>
      <c r="D121" s="175" t="s">
        <v>144</v>
      </c>
      <c r="E121" s="176" t="s">
        <v>1117</v>
      </c>
      <c r="F121" s="177" t="s">
        <v>1118</v>
      </c>
      <c r="G121" s="178" t="s">
        <v>337</v>
      </c>
      <c r="H121" s="179">
        <v>1</v>
      </c>
      <c r="I121" s="180">
        <v>4000</v>
      </c>
      <c r="J121" s="180">
        <f>ROUND(I121*H121,2)</f>
        <v>4000</v>
      </c>
      <c r="K121" s="177" t="s">
        <v>26</v>
      </c>
      <c r="L121" s="36"/>
      <c r="M121" s="181" t="s">
        <v>26</v>
      </c>
      <c r="N121" s="182" t="s">
        <v>45</v>
      </c>
      <c r="O121" s="183">
        <v>0</v>
      </c>
      <c r="P121" s="183">
        <f>O121*H121</f>
        <v>0</v>
      </c>
      <c r="Q121" s="183">
        <v>0</v>
      </c>
      <c r="R121" s="183">
        <f>Q121*H121</f>
        <v>0</v>
      </c>
      <c r="S121" s="183">
        <v>0</v>
      </c>
      <c r="T121" s="184">
        <f>S121*H121</f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R121" s="185" t="s">
        <v>1109</v>
      </c>
      <c r="AT121" s="185" t="s">
        <v>144</v>
      </c>
      <c r="AU121" s="185" t="s">
        <v>82</v>
      </c>
      <c r="AY121" s="17" t="s">
        <v>142</v>
      </c>
      <c r="BE121" s="186">
        <f>IF(N121="základní",J121,0)</f>
        <v>0</v>
      </c>
      <c r="BF121" s="186">
        <f>IF(N121="snížená",J121,0)</f>
        <v>0</v>
      </c>
      <c r="BG121" s="186">
        <f>IF(N121="zákl. přenesená",J121,0)</f>
        <v>4000</v>
      </c>
      <c r="BH121" s="186">
        <f>IF(N121="sníž. přenesená",J121,0)</f>
        <v>0</v>
      </c>
      <c r="BI121" s="186">
        <f>IF(N121="nulová",J121,0)</f>
        <v>0</v>
      </c>
      <c r="BJ121" s="17" t="s">
        <v>149</v>
      </c>
      <c r="BK121" s="186">
        <f>ROUND(I121*H121,2)</f>
        <v>4000</v>
      </c>
      <c r="BL121" s="17" t="s">
        <v>1109</v>
      </c>
      <c r="BM121" s="185" t="s">
        <v>1119</v>
      </c>
    </row>
    <row r="122" spans="1:65" s="2" customFormat="1" ht="10.199999999999999">
      <c r="A122" s="31"/>
      <c r="B122" s="32"/>
      <c r="C122" s="33"/>
      <c r="D122" s="187" t="s">
        <v>151</v>
      </c>
      <c r="E122" s="33"/>
      <c r="F122" s="188" t="s">
        <v>1118</v>
      </c>
      <c r="G122" s="33"/>
      <c r="H122" s="33"/>
      <c r="I122" s="33"/>
      <c r="J122" s="33"/>
      <c r="K122" s="33"/>
      <c r="L122" s="36"/>
      <c r="M122" s="189"/>
      <c r="N122" s="190"/>
      <c r="O122" s="62"/>
      <c r="P122" s="62"/>
      <c r="Q122" s="62"/>
      <c r="R122" s="62"/>
      <c r="S122" s="62"/>
      <c r="T122" s="63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T122" s="17" t="s">
        <v>151</v>
      </c>
      <c r="AU122" s="17" t="s">
        <v>82</v>
      </c>
    </row>
    <row r="123" spans="1:65" s="12" customFormat="1" ht="22.8" customHeight="1">
      <c r="B123" s="160"/>
      <c r="C123" s="161"/>
      <c r="D123" s="162" t="s">
        <v>71</v>
      </c>
      <c r="E123" s="173" t="s">
        <v>1120</v>
      </c>
      <c r="F123" s="173" t="s">
        <v>1121</v>
      </c>
      <c r="G123" s="161"/>
      <c r="H123" s="161"/>
      <c r="I123" s="161"/>
      <c r="J123" s="174">
        <f>BK123</f>
        <v>52200</v>
      </c>
      <c r="K123" s="161"/>
      <c r="L123" s="165"/>
      <c r="M123" s="166"/>
      <c r="N123" s="167"/>
      <c r="O123" s="167"/>
      <c r="P123" s="168">
        <f>SUM(P124:P161)</f>
        <v>0.17199999999999999</v>
      </c>
      <c r="Q123" s="167"/>
      <c r="R123" s="168">
        <f>SUM(R124:R161)</f>
        <v>0</v>
      </c>
      <c r="S123" s="167"/>
      <c r="T123" s="169">
        <f>SUM(T124:T161)</f>
        <v>0</v>
      </c>
      <c r="AR123" s="170" t="s">
        <v>149</v>
      </c>
      <c r="AT123" s="171" t="s">
        <v>71</v>
      </c>
      <c r="AU123" s="171" t="s">
        <v>80</v>
      </c>
      <c r="AY123" s="170" t="s">
        <v>142</v>
      </c>
      <c r="BK123" s="172">
        <f>SUM(BK124:BK161)</f>
        <v>52200</v>
      </c>
    </row>
    <row r="124" spans="1:65" s="2" customFormat="1" ht="24" customHeight="1">
      <c r="A124" s="31"/>
      <c r="B124" s="32"/>
      <c r="C124" s="175" t="s">
        <v>206</v>
      </c>
      <c r="D124" s="175" t="s">
        <v>144</v>
      </c>
      <c r="E124" s="176" t="s">
        <v>1122</v>
      </c>
      <c r="F124" s="177" t="s">
        <v>1123</v>
      </c>
      <c r="G124" s="178" t="s">
        <v>337</v>
      </c>
      <c r="H124" s="179">
        <v>1</v>
      </c>
      <c r="I124" s="180">
        <v>500</v>
      </c>
      <c r="J124" s="180">
        <f>ROUND(I124*H124,2)</f>
        <v>500</v>
      </c>
      <c r="K124" s="177" t="s">
        <v>26</v>
      </c>
      <c r="L124" s="36"/>
      <c r="M124" s="181" t="s">
        <v>26</v>
      </c>
      <c r="N124" s="182" t="s">
        <v>45</v>
      </c>
      <c r="O124" s="183">
        <v>0</v>
      </c>
      <c r="P124" s="183">
        <f>O124*H124</f>
        <v>0</v>
      </c>
      <c r="Q124" s="183">
        <v>0</v>
      </c>
      <c r="R124" s="183">
        <f>Q124*H124</f>
        <v>0</v>
      </c>
      <c r="S124" s="183">
        <v>0</v>
      </c>
      <c r="T124" s="184">
        <f>S124*H124</f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85" t="s">
        <v>1109</v>
      </c>
      <c r="AT124" s="185" t="s">
        <v>144</v>
      </c>
      <c r="AU124" s="185" t="s">
        <v>82</v>
      </c>
      <c r="AY124" s="17" t="s">
        <v>142</v>
      </c>
      <c r="BE124" s="186">
        <f>IF(N124="základní",J124,0)</f>
        <v>0</v>
      </c>
      <c r="BF124" s="186">
        <f>IF(N124="snížená",J124,0)</f>
        <v>0</v>
      </c>
      <c r="BG124" s="186">
        <f>IF(N124="zákl. přenesená",J124,0)</f>
        <v>500</v>
      </c>
      <c r="BH124" s="186">
        <f>IF(N124="sníž. přenesená",J124,0)</f>
        <v>0</v>
      </c>
      <c r="BI124" s="186">
        <f>IF(N124="nulová",J124,0)</f>
        <v>0</v>
      </c>
      <c r="BJ124" s="17" t="s">
        <v>149</v>
      </c>
      <c r="BK124" s="186">
        <f>ROUND(I124*H124,2)</f>
        <v>500</v>
      </c>
      <c r="BL124" s="17" t="s">
        <v>1109</v>
      </c>
      <c r="BM124" s="185" t="s">
        <v>1124</v>
      </c>
    </row>
    <row r="125" spans="1:65" s="2" customFormat="1" ht="19.2">
      <c r="A125" s="31"/>
      <c r="B125" s="32"/>
      <c r="C125" s="33"/>
      <c r="D125" s="187" t="s">
        <v>151</v>
      </c>
      <c r="E125" s="33"/>
      <c r="F125" s="188" t="s">
        <v>1123</v>
      </c>
      <c r="G125" s="33"/>
      <c r="H125" s="33"/>
      <c r="I125" s="33"/>
      <c r="J125" s="33"/>
      <c r="K125" s="33"/>
      <c r="L125" s="36"/>
      <c r="M125" s="189"/>
      <c r="N125" s="190"/>
      <c r="O125" s="62"/>
      <c r="P125" s="62"/>
      <c r="Q125" s="62"/>
      <c r="R125" s="62"/>
      <c r="S125" s="62"/>
      <c r="T125" s="63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T125" s="17" t="s">
        <v>151</v>
      </c>
      <c r="AU125" s="17" t="s">
        <v>82</v>
      </c>
    </row>
    <row r="126" spans="1:65" s="2" customFormat="1" ht="24" customHeight="1">
      <c r="A126" s="31"/>
      <c r="B126" s="32"/>
      <c r="C126" s="175" t="s">
        <v>212</v>
      </c>
      <c r="D126" s="175" t="s">
        <v>144</v>
      </c>
      <c r="E126" s="176" t="s">
        <v>1125</v>
      </c>
      <c r="F126" s="177" t="s">
        <v>1126</v>
      </c>
      <c r="G126" s="178" t="s">
        <v>337</v>
      </c>
      <c r="H126" s="179">
        <v>1</v>
      </c>
      <c r="I126" s="180">
        <v>1700</v>
      </c>
      <c r="J126" s="180">
        <f>ROUND(I126*H126,2)</f>
        <v>1700</v>
      </c>
      <c r="K126" s="177" t="s">
        <v>26</v>
      </c>
      <c r="L126" s="36"/>
      <c r="M126" s="181" t="s">
        <v>26</v>
      </c>
      <c r="N126" s="182" t="s">
        <v>45</v>
      </c>
      <c r="O126" s="183">
        <v>0.17199999999999999</v>
      </c>
      <c r="P126" s="183">
        <f>O126*H126</f>
        <v>0.17199999999999999</v>
      </c>
      <c r="Q126" s="183">
        <v>0</v>
      </c>
      <c r="R126" s="183">
        <f>Q126*H126</f>
        <v>0</v>
      </c>
      <c r="S126" s="183">
        <v>0</v>
      </c>
      <c r="T126" s="184">
        <f>S126*H126</f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85" t="s">
        <v>1109</v>
      </c>
      <c r="AT126" s="185" t="s">
        <v>144</v>
      </c>
      <c r="AU126" s="185" t="s">
        <v>82</v>
      </c>
      <c r="AY126" s="17" t="s">
        <v>142</v>
      </c>
      <c r="BE126" s="186">
        <f>IF(N126="základní",J126,0)</f>
        <v>0</v>
      </c>
      <c r="BF126" s="186">
        <f>IF(N126="snížená",J126,0)</f>
        <v>0</v>
      </c>
      <c r="BG126" s="186">
        <f>IF(N126="zákl. přenesená",J126,0)</f>
        <v>1700</v>
      </c>
      <c r="BH126" s="186">
        <f>IF(N126="sníž. přenesená",J126,0)</f>
        <v>0</v>
      </c>
      <c r="BI126" s="186">
        <f>IF(N126="nulová",J126,0)</f>
        <v>0</v>
      </c>
      <c r="BJ126" s="17" t="s">
        <v>149</v>
      </c>
      <c r="BK126" s="186">
        <f>ROUND(I126*H126,2)</f>
        <v>1700</v>
      </c>
      <c r="BL126" s="17" t="s">
        <v>1109</v>
      </c>
      <c r="BM126" s="185" t="s">
        <v>1127</v>
      </c>
    </row>
    <row r="127" spans="1:65" s="2" customFormat="1" ht="10.199999999999999">
      <c r="A127" s="31"/>
      <c r="B127" s="32"/>
      <c r="C127" s="33"/>
      <c r="D127" s="187" t="s">
        <v>151</v>
      </c>
      <c r="E127" s="33"/>
      <c r="F127" s="188" t="s">
        <v>1126</v>
      </c>
      <c r="G127" s="33"/>
      <c r="H127" s="33"/>
      <c r="I127" s="33"/>
      <c r="J127" s="33"/>
      <c r="K127" s="33"/>
      <c r="L127" s="36"/>
      <c r="M127" s="189"/>
      <c r="N127" s="190"/>
      <c r="O127" s="62"/>
      <c r="P127" s="62"/>
      <c r="Q127" s="62"/>
      <c r="R127" s="62"/>
      <c r="S127" s="62"/>
      <c r="T127" s="63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T127" s="17" t="s">
        <v>151</v>
      </c>
      <c r="AU127" s="17" t="s">
        <v>82</v>
      </c>
    </row>
    <row r="128" spans="1:65" s="13" customFormat="1" ht="10.199999999999999">
      <c r="B128" s="191"/>
      <c r="C128" s="192"/>
      <c r="D128" s="187" t="s">
        <v>153</v>
      </c>
      <c r="E128" s="193" t="s">
        <v>26</v>
      </c>
      <c r="F128" s="194" t="s">
        <v>1128</v>
      </c>
      <c r="G128" s="192"/>
      <c r="H128" s="193" t="s">
        <v>26</v>
      </c>
      <c r="I128" s="192"/>
      <c r="J128" s="192"/>
      <c r="K128" s="192"/>
      <c r="L128" s="195"/>
      <c r="M128" s="196"/>
      <c r="N128" s="197"/>
      <c r="O128" s="197"/>
      <c r="P128" s="197"/>
      <c r="Q128" s="197"/>
      <c r="R128" s="197"/>
      <c r="S128" s="197"/>
      <c r="T128" s="198"/>
      <c r="AT128" s="199" t="s">
        <v>153</v>
      </c>
      <c r="AU128" s="199" t="s">
        <v>82</v>
      </c>
      <c r="AV128" s="13" t="s">
        <v>80</v>
      </c>
      <c r="AW128" s="13" t="s">
        <v>33</v>
      </c>
      <c r="AX128" s="13" t="s">
        <v>72</v>
      </c>
      <c r="AY128" s="199" t="s">
        <v>142</v>
      </c>
    </row>
    <row r="129" spans="1:65" s="13" customFormat="1" ht="10.199999999999999">
      <c r="B129" s="191"/>
      <c r="C129" s="192"/>
      <c r="D129" s="187" t="s">
        <v>153</v>
      </c>
      <c r="E129" s="193" t="s">
        <v>26</v>
      </c>
      <c r="F129" s="194" t="s">
        <v>1129</v>
      </c>
      <c r="G129" s="192"/>
      <c r="H129" s="193" t="s">
        <v>26</v>
      </c>
      <c r="I129" s="192"/>
      <c r="J129" s="192"/>
      <c r="K129" s="192"/>
      <c r="L129" s="195"/>
      <c r="M129" s="196"/>
      <c r="N129" s="197"/>
      <c r="O129" s="197"/>
      <c r="P129" s="197"/>
      <c r="Q129" s="197"/>
      <c r="R129" s="197"/>
      <c r="S129" s="197"/>
      <c r="T129" s="198"/>
      <c r="AT129" s="199" t="s">
        <v>153</v>
      </c>
      <c r="AU129" s="199" t="s">
        <v>82</v>
      </c>
      <c r="AV129" s="13" t="s">
        <v>80</v>
      </c>
      <c r="AW129" s="13" t="s">
        <v>33</v>
      </c>
      <c r="AX129" s="13" t="s">
        <v>72</v>
      </c>
      <c r="AY129" s="199" t="s">
        <v>142</v>
      </c>
    </row>
    <row r="130" spans="1:65" s="14" customFormat="1" ht="10.199999999999999">
      <c r="B130" s="200"/>
      <c r="C130" s="201"/>
      <c r="D130" s="187" t="s">
        <v>153</v>
      </c>
      <c r="E130" s="202" t="s">
        <v>26</v>
      </c>
      <c r="F130" s="203" t="s">
        <v>80</v>
      </c>
      <c r="G130" s="201"/>
      <c r="H130" s="204">
        <v>1</v>
      </c>
      <c r="I130" s="201"/>
      <c r="J130" s="201"/>
      <c r="K130" s="201"/>
      <c r="L130" s="205"/>
      <c r="M130" s="206"/>
      <c r="N130" s="207"/>
      <c r="O130" s="207"/>
      <c r="P130" s="207"/>
      <c r="Q130" s="207"/>
      <c r="R130" s="207"/>
      <c r="S130" s="207"/>
      <c r="T130" s="208"/>
      <c r="AT130" s="209" t="s">
        <v>153</v>
      </c>
      <c r="AU130" s="209" t="s">
        <v>82</v>
      </c>
      <c r="AV130" s="14" t="s">
        <v>82</v>
      </c>
      <c r="AW130" s="14" t="s">
        <v>33</v>
      </c>
      <c r="AX130" s="14" t="s">
        <v>80</v>
      </c>
      <c r="AY130" s="209" t="s">
        <v>142</v>
      </c>
    </row>
    <row r="131" spans="1:65" s="2" customFormat="1" ht="16.5" customHeight="1">
      <c r="A131" s="31"/>
      <c r="B131" s="32"/>
      <c r="C131" s="175" t="s">
        <v>219</v>
      </c>
      <c r="D131" s="175" t="s">
        <v>144</v>
      </c>
      <c r="E131" s="176" t="s">
        <v>1130</v>
      </c>
      <c r="F131" s="177" t="s">
        <v>1131</v>
      </c>
      <c r="G131" s="178" t="s">
        <v>436</v>
      </c>
      <c r="H131" s="179">
        <v>1</v>
      </c>
      <c r="I131" s="180">
        <v>1000</v>
      </c>
      <c r="J131" s="180">
        <f>ROUND(I131*H131,2)</f>
        <v>1000</v>
      </c>
      <c r="K131" s="177" t="s">
        <v>26</v>
      </c>
      <c r="L131" s="36"/>
      <c r="M131" s="181" t="s">
        <v>26</v>
      </c>
      <c r="N131" s="182" t="s">
        <v>45</v>
      </c>
      <c r="O131" s="183">
        <v>0</v>
      </c>
      <c r="P131" s="183">
        <f>O131*H131</f>
        <v>0</v>
      </c>
      <c r="Q131" s="183">
        <v>0</v>
      </c>
      <c r="R131" s="183">
        <f>Q131*H131</f>
        <v>0</v>
      </c>
      <c r="S131" s="183">
        <v>0</v>
      </c>
      <c r="T131" s="184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85" t="s">
        <v>1109</v>
      </c>
      <c r="AT131" s="185" t="s">
        <v>144</v>
      </c>
      <c r="AU131" s="185" t="s">
        <v>82</v>
      </c>
      <c r="AY131" s="17" t="s">
        <v>142</v>
      </c>
      <c r="BE131" s="186">
        <f>IF(N131="základní",J131,0)</f>
        <v>0</v>
      </c>
      <c r="BF131" s="186">
        <f>IF(N131="snížená",J131,0)</f>
        <v>0</v>
      </c>
      <c r="BG131" s="186">
        <f>IF(N131="zákl. přenesená",J131,0)</f>
        <v>1000</v>
      </c>
      <c r="BH131" s="186">
        <f>IF(N131="sníž. přenesená",J131,0)</f>
        <v>0</v>
      </c>
      <c r="BI131" s="186">
        <f>IF(N131="nulová",J131,0)</f>
        <v>0</v>
      </c>
      <c r="BJ131" s="17" t="s">
        <v>149</v>
      </c>
      <c r="BK131" s="186">
        <f>ROUND(I131*H131,2)</f>
        <v>1000</v>
      </c>
      <c r="BL131" s="17" t="s">
        <v>1109</v>
      </c>
      <c r="BM131" s="185" t="s">
        <v>1132</v>
      </c>
    </row>
    <row r="132" spans="1:65" s="2" customFormat="1" ht="10.199999999999999">
      <c r="A132" s="31"/>
      <c r="B132" s="32"/>
      <c r="C132" s="33"/>
      <c r="D132" s="187" t="s">
        <v>151</v>
      </c>
      <c r="E132" s="33"/>
      <c r="F132" s="188" t="s">
        <v>1131</v>
      </c>
      <c r="G132" s="33"/>
      <c r="H132" s="33"/>
      <c r="I132" s="33"/>
      <c r="J132" s="33"/>
      <c r="K132" s="33"/>
      <c r="L132" s="36"/>
      <c r="M132" s="189"/>
      <c r="N132" s="190"/>
      <c r="O132" s="62"/>
      <c r="P132" s="62"/>
      <c r="Q132" s="62"/>
      <c r="R132" s="62"/>
      <c r="S132" s="62"/>
      <c r="T132" s="63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T132" s="17" t="s">
        <v>151</v>
      </c>
      <c r="AU132" s="17" t="s">
        <v>82</v>
      </c>
    </row>
    <row r="133" spans="1:65" s="2" customFormat="1" ht="16.5" customHeight="1">
      <c r="A133" s="31"/>
      <c r="B133" s="32"/>
      <c r="C133" s="175" t="s">
        <v>225</v>
      </c>
      <c r="D133" s="175" t="s">
        <v>144</v>
      </c>
      <c r="E133" s="176" t="s">
        <v>1133</v>
      </c>
      <c r="F133" s="177" t="s">
        <v>1134</v>
      </c>
      <c r="G133" s="178" t="s">
        <v>436</v>
      </c>
      <c r="H133" s="179">
        <v>1</v>
      </c>
      <c r="I133" s="180">
        <v>500</v>
      </c>
      <c r="J133" s="180">
        <f>ROUND(I133*H133,2)</f>
        <v>500</v>
      </c>
      <c r="K133" s="177" t="s">
        <v>26</v>
      </c>
      <c r="L133" s="36"/>
      <c r="M133" s="181" t="s">
        <v>26</v>
      </c>
      <c r="N133" s="182" t="s">
        <v>45</v>
      </c>
      <c r="O133" s="183">
        <v>0</v>
      </c>
      <c r="P133" s="183">
        <f>O133*H133</f>
        <v>0</v>
      </c>
      <c r="Q133" s="183">
        <v>0</v>
      </c>
      <c r="R133" s="183">
        <f>Q133*H133</f>
        <v>0</v>
      </c>
      <c r="S133" s="183">
        <v>0</v>
      </c>
      <c r="T133" s="184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85" t="s">
        <v>1109</v>
      </c>
      <c r="AT133" s="185" t="s">
        <v>144</v>
      </c>
      <c r="AU133" s="185" t="s">
        <v>82</v>
      </c>
      <c r="AY133" s="17" t="s">
        <v>142</v>
      </c>
      <c r="BE133" s="186">
        <f>IF(N133="základní",J133,0)</f>
        <v>0</v>
      </c>
      <c r="BF133" s="186">
        <f>IF(N133="snížená",J133,0)</f>
        <v>0</v>
      </c>
      <c r="BG133" s="186">
        <f>IF(N133="zákl. přenesená",J133,0)</f>
        <v>500</v>
      </c>
      <c r="BH133" s="186">
        <f>IF(N133="sníž. přenesená",J133,0)</f>
        <v>0</v>
      </c>
      <c r="BI133" s="186">
        <f>IF(N133="nulová",J133,0)</f>
        <v>0</v>
      </c>
      <c r="BJ133" s="17" t="s">
        <v>149</v>
      </c>
      <c r="BK133" s="186">
        <f>ROUND(I133*H133,2)</f>
        <v>500</v>
      </c>
      <c r="BL133" s="17" t="s">
        <v>1109</v>
      </c>
      <c r="BM133" s="185" t="s">
        <v>1135</v>
      </c>
    </row>
    <row r="134" spans="1:65" s="2" customFormat="1" ht="10.199999999999999">
      <c r="A134" s="31"/>
      <c r="B134" s="32"/>
      <c r="C134" s="33"/>
      <c r="D134" s="187" t="s">
        <v>151</v>
      </c>
      <c r="E134" s="33"/>
      <c r="F134" s="188" t="s">
        <v>1134</v>
      </c>
      <c r="G134" s="33"/>
      <c r="H134" s="33"/>
      <c r="I134" s="33"/>
      <c r="J134" s="33"/>
      <c r="K134" s="33"/>
      <c r="L134" s="36"/>
      <c r="M134" s="189"/>
      <c r="N134" s="190"/>
      <c r="O134" s="62"/>
      <c r="P134" s="62"/>
      <c r="Q134" s="62"/>
      <c r="R134" s="62"/>
      <c r="S134" s="62"/>
      <c r="T134" s="63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T134" s="17" t="s">
        <v>151</v>
      </c>
      <c r="AU134" s="17" t="s">
        <v>82</v>
      </c>
    </row>
    <row r="135" spans="1:65" s="2" customFormat="1" ht="24" customHeight="1">
      <c r="A135" s="31"/>
      <c r="B135" s="32"/>
      <c r="C135" s="175" t="s">
        <v>232</v>
      </c>
      <c r="D135" s="175" t="s">
        <v>144</v>
      </c>
      <c r="E135" s="176" t="s">
        <v>1136</v>
      </c>
      <c r="F135" s="177" t="s">
        <v>1137</v>
      </c>
      <c r="G135" s="178" t="s">
        <v>337</v>
      </c>
      <c r="H135" s="179">
        <v>1</v>
      </c>
      <c r="I135" s="180">
        <v>500</v>
      </c>
      <c r="J135" s="180">
        <f>ROUND(I135*H135,2)</f>
        <v>500</v>
      </c>
      <c r="K135" s="177" t="s">
        <v>26</v>
      </c>
      <c r="L135" s="36"/>
      <c r="M135" s="181" t="s">
        <v>26</v>
      </c>
      <c r="N135" s="182" t="s">
        <v>45</v>
      </c>
      <c r="O135" s="183">
        <v>0</v>
      </c>
      <c r="P135" s="183">
        <f>O135*H135</f>
        <v>0</v>
      </c>
      <c r="Q135" s="183">
        <v>0</v>
      </c>
      <c r="R135" s="183">
        <f>Q135*H135</f>
        <v>0</v>
      </c>
      <c r="S135" s="183">
        <v>0</v>
      </c>
      <c r="T135" s="184">
        <f>S135*H135</f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85" t="s">
        <v>1109</v>
      </c>
      <c r="AT135" s="185" t="s">
        <v>144</v>
      </c>
      <c r="AU135" s="185" t="s">
        <v>82</v>
      </c>
      <c r="AY135" s="17" t="s">
        <v>142</v>
      </c>
      <c r="BE135" s="186">
        <f>IF(N135="základní",J135,0)</f>
        <v>0</v>
      </c>
      <c r="BF135" s="186">
        <f>IF(N135="snížená",J135,0)</f>
        <v>0</v>
      </c>
      <c r="BG135" s="186">
        <f>IF(N135="zákl. přenesená",J135,0)</f>
        <v>500</v>
      </c>
      <c r="BH135" s="186">
        <f>IF(N135="sníž. přenesená",J135,0)</f>
        <v>0</v>
      </c>
      <c r="BI135" s="186">
        <f>IF(N135="nulová",J135,0)</f>
        <v>0</v>
      </c>
      <c r="BJ135" s="17" t="s">
        <v>149</v>
      </c>
      <c r="BK135" s="186">
        <f>ROUND(I135*H135,2)</f>
        <v>500</v>
      </c>
      <c r="BL135" s="17" t="s">
        <v>1109</v>
      </c>
      <c r="BM135" s="185" t="s">
        <v>1138</v>
      </c>
    </row>
    <row r="136" spans="1:65" s="2" customFormat="1" ht="19.2">
      <c r="A136" s="31"/>
      <c r="B136" s="32"/>
      <c r="C136" s="33"/>
      <c r="D136" s="187" t="s">
        <v>151</v>
      </c>
      <c r="E136" s="33"/>
      <c r="F136" s="188" t="s">
        <v>1137</v>
      </c>
      <c r="G136" s="33"/>
      <c r="H136" s="33"/>
      <c r="I136" s="33"/>
      <c r="J136" s="33"/>
      <c r="K136" s="33"/>
      <c r="L136" s="36"/>
      <c r="M136" s="189"/>
      <c r="N136" s="190"/>
      <c r="O136" s="62"/>
      <c r="P136" s="62"/>
      <c r="Q136" s="62"/>
      <c r="R136" s="62"/>
      <c r="S136" s="62"/>
      <c r="T136" s="63"/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T136" s="17" t="s">
        <v>151</v>
      </c>
      <c r="AU136" s="17" t="s">
        <v>82</v>
      </c>
    </row>
    <row r="137" spans="1:65" s="2" customFormat="1" ht="16.5" customHeight="1">
      <c r="A137" s="31"/>
      <c r="B137" s="32"/>
      <c r="C137" s="175" t="s">
        <v>247</v>
      </c>
      <c r="D137" s="175" t="s">
        <v>144</v>
      </c>
      <c r="E137" s="176" t="s">
        <v>1139</v>
      </c>
      <c r="F137" s="177" t="s">
        <v>1140</v>
      </c>
      <c r="G137" s="178" t="s">
        <v>337</v>
      </c>
      <c r="H137" s="179">
        <v>1</v>
      </c>
      <c r="I137" s="180">
        <v>8000</v>
      </c>
      <c r="J137" s="180">
        <f>ROUND(I137*H137,2)</f>
        <v>8000</v>
      </c>
      <c r="K137" s="177" t="s">
        <v>26</v>
      </c>
      <c r="L137" s="36"/>
      <c r="M137" s="181" t="s">
        <v>26</v>
      </c>
      <c r="N137" s="182" t="s">
        <v>45</v>
      </c>
      <c r="O137" s="183">
        <v>0</v>
      </c>
      <c r="P137" s="183">
        <f>O137*H137</f>
        <v>0</v>
      </c>
      <c r="Q137" s="183">
        <v>0</v>
      </c>
      <c r="R137" s="183">
        <f>Q137*H137</f>
        <v>0</v>
      </c>
      <c r="S137" s="183">
        <v>0</v>
      </c>
      <c r="T137" s="184">
        <f>S137*H137</f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85" t="s">
        <v>1109</v>
      </c>
      <c r="AT137" s="185" t="s">
        <v>144</v>
      </c>
      <c r="AU137" s="185" t="s">
        <v>82</v>
      </c>
      <c r="AY137" s="17" t="s">
        <v>142</v>
      </c>
      <c r="BE137" s="186">
        <f>IF(N137="základní",J137,0)</f>
        <v>0</v>
      </c>
      <c r="BF137" s="186">
        <f>IF(N137="snížená",J137,0)</f>
        <v>0</v>
      </c>
      <c r="BG137" s="186">
        <f>IF(N137="zákl. přenesená",J137,0)</f>
        <v>8000</v>
      </c>
      <c r="BH137" s="186">
        <f>IF(N137="sníž. přenesená",J137,0)</f>
        <v>0</v>
      </c>
      <c r="BI137" s="186">
        <f>IF(N137="nulová",J137,0)</f>
        <v>0</v>
      </c>
      <c r="BJ137" s="17" t="s">
        <v>149</v>
      </c>
      <c r="BK137" s="186">
        <f>ROUND(I137*H137,2)</f>
        <v>8000</v>
      </c>
      <c r="BL137" s="17" t="s">
        <v>1109</v>
      </c>
      <c r="BM137" s="185" t="s">
        <v>1141</v>
      </c>
    </row>
    <row r="138" spans="1:65" s="2" customFormat="1" ht="10.199999999999999">
      <c r="A138" s="31"/>
      <c r="B138" s="32"/>
      <c r="C138" s="33"/>
      <c r="D138" s="187" t="s">
        <v>151</v>
      </c>
      <c r="E138" s="33"/>
      <c r="F138" s="188" t="s">
        <v>1142</v>
      </c>
      <c r="G138" s="33"/>
      <c r="H138" s="33"/>
      <c r="I138" s="33"/>
      <c r="J138" s="33"/>
      <c r="K138" s="33"/>
      <c r="L138" s="36"/>
      <c r="M138" s="189"/>
      <c r="N138" s="190"/>
      <c r="O138" s="62"/>
      <c r="P138" s="62"/>
      <c r="Q138" s="62"/>
      <c r="R138" s="62"/>
      <c r="S138" s="62"/>
      <c r="T138" s="63"/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T138" s="17" t="s">
        <v>151</v>
      </c>
      <c r="AU138" s="17" t="s">
        <v>82</v>
      </c>
    </row>
    <row r="139" spans="1:65" s="2" customFormat="1" ht="16.5" customHeight="1">
      <c r="A139" s="31"/>
      <c r="B139" s="32"/>
      <c r="C139" s="175" t="s">
        <v>256</v>
      </c>
      <c r="D139" s="175" t="s">
        <v>144</v>
      </c>
      <c r="E139" s="176" t="s">
        <v>1143</v>
      </c>
      <c r="F139" s="177" t="s">
        <v>1144</v>
      </c>
      <c r="G139" s="178" t="s">
        <v>337</v>
      </c>
      <c r="H139" s="179">
        <v>1</v>
      </c>
      <c r="I139" s="180">
        <v>1000</v>
      </c>
      <c r="J139" s="180">
        <f>ROUND(I139*H139,2)</f>
        <v>1000</v>
      </c>
      <c r="K139" s="177" t="s">
        <v>26</v>
      </c>
      <c r="L139" s="36"/>
      <c r="M139" s="181" t="s">
        <v>26</v>
      </c>
      <c r="N139" s="182" t="s">
        <v>45</v>
      </c>
      <c r="O139" s="183">
        <v>0</v>
      </c>
      <c r="P139" s="183">
        <f>O139*H139</f>
        <v>0</v>
      </c>
      <c r="Q139" s="183">
        <v>0</v>
      </c>
      <c r="R139" s="183">
        <f>Q139*H139</f>
        <v>0</v>
      </c>
      <c r="S139" s="183">
        <v>0</v>
      </c>
      <c r="T139" s="184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85" t="s">
        <v>1109</v>
      </c>
      <c r="AT139" s="185" t="s">
        <v>144</v>
      </c>
      <c r="AU139" s="185" t="s">
        <v>82</v>
      </c>
      <c r="AY139" s="17" t="s">
        <v>142</v>
      </c>
      <c r="BE139" s="186">
        <f>IF(N139="základní",J139,0)</f>
        <v>0</v>
      </c>
      <c r="BF139" s="186">
        <f>IF(N139="snížená",J139,0)</f>
        <v>0</v>
      </c>
      <c r="BG139" s="186">
        <f>IF(N139="zákl. přenesená",J139,0)</f>
        <v>1000</v>
      </c>
      <c r="BH139" s="186">
        <f>IF(N139="sníž. přenesená",J139,0)</f>
        <v>0</v>
      </c>
      <c r="BI139" s="186">
        <f>IF(N139="nulová",J139,0)</f>
        <v>0</v>
      </c>
      <c r="BJ139" s="17" t="s">
        <v>149</v>
      </c>
      <c r="BK139" s="186">
        <f>ROUND(I139*H139,2)</f>
        <v>1000</v>
      </c>
      <c r="BL139" s="17" t="s">
        <v>1109</v>
      </c>
      <c r="BM139" s="185" t="s">
        <v>1145</v>
      </c>
    </row>
    <row r="140" spans="1:65" s="2" customFormat="1" ht="10.199999999999999">
      <c r="A140" s="31"/>
      <c r="B140" s="32"/>
      <c r="C140" s="33"/>
      <c r="D140" s="187" t="s">
        <v>151</v>
      </c>
      <c r="E140" s="33"/>
      <c r="F140" s="188" t="s">
        <v>1144</v>
      </c>
      <c r="G140" s="33"/>
      <c r="H140" s="33"/>
      <c r="I140" s="33"/>
      <c r="J140" s="33"/>
      <c r="K140" s="33"/>
      <c r="L140" s="36"/>
      <c r="M140" s="189"/>
      <c r="N140" s="190"/>
      <c r="O140" s="62"/>
      <c r="P140" s="62"/>
      <c r="Q140" s="62"/>
      <c r="R140" s="62"/>
      <c r="S140" s="62"/>
      <c r="T140" s="63"/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T140" s="17" t="s">
        <v>151</v>
      </c>
      <c r="AU140" s="17" t="s">
        <v>82</v>
      </c>
    </row>
    <row r="141" spans="1:65" s="2" customFormat="1" ht="24" customHeight="1">
      <c r="A141" s="31"/>
      <c r="B141" s="32"/>
      <c r="C141" s="175" t="s">
        <v>8</v>
      </c>
      <c r="D141" s="175" t="s">
        <v>144</v>
      </c>
      <c r="E141" s="176" t="s">
        <v>1146</v>
      </c>
      <c r="F141" s="177" t="s">
        <v>1147</v>
      </c>
      <c r="G141" s="178" t="s">
        <v>337</v>
      </c>
      <c r="H141" s="179">
        <v>1</v>
      </c>
      <c r="I141" s="180">
        <v>1000</v>
      </c>
      <c r="J141" s="180">
        <f>ROUND(I141*H141,2)</f>
        <v>1000</v>
      </c>
      <c r="K141" s="177" t="s">
        <v>26</v>
      </c>
      <c r="L141" s="36"/>
      <c r="M141" s="181" t="s">
        <v>26</v>
      </c>
      <c r="N141" s="182" t="s">
        <v>45</v>
      </c>
      <c r="O141" s="183">
        <v>0</v>
      </c>
      <c r="P141" s="183">
        <f>O141*H141</f>
        <v>0</v>
      </c>
      <c r="Q141" s="183">
        <v>0</v>
      </c>
      <c r="R141" s="183">
        <f>Q141*H141</f>
        <v>0</v>
      </c>
      <c r="S141" s="183">
        <v>0</v>
      </c>
      <c r="T141" s="184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85" t="s">
        <v>1109</v>
      </c>
      <c r="AT141" s="185" t="s">
        <v>144</v>
      </c>
      <c r="AU141" s="185" t="s">
        <v>82</v>
      </c>
      <c r="AY141" s="17" t="s">
        <v>142</v>
      </c>
      <c r="BE141" s="186">
        <f>IF(N141="základní",J141,0)</f>
        <v>0</v>
      </c>
      <c r="BF141" s="186">
        <f>IF(N141="snížená",J141,0)</f>
        <v>0</v>
      </c>
      <c r="BG141" s="186">
        <f>IF(N141="zákl. přenesená",J141,0)</f>
        <v>1000</v>
      </c>
      <c r="BH141" s="186">
        <f>IF(N141="sníž. přenesená",J141,0)</f>
        <v>0</v>
      </c>
      <c r="BI141" s="186">
        <f>IF(N141="nulová",J141,0)</f>
        <v>0</v>
      </c>
      <c r="BJ141" s="17" t="s">
        <v>149</v>
      </c>
      <c r="BK141" s="186">
        <f>ROUND(I141*H141,2)</f>
        <v>1000</v>
      </c>
      <c r="BL141" s="17" t="s">
        <v>1109</v>
      </c>
      <c r="BM141" s="185" t="s">
        <v>1148</v>
      </c>
    </row>
    <row r="142" spans="1:65" s="2" customFormat="1" ht="10.199999999999999">
      <c r="A142" s="31"/>
      <c r="B142" s="32"/>
      <c r="C142" s="33"/>
      <c r="D142" s="187" t="s">
        <v>151</v>
      </c>
      <c r="E142" s="33"/>
      <c r="F142" s="188" t="s">
        <v>1147</v>
      </c>
      <c r="G142" s="33"/>
      <c r="H142" s="33"/>
      <c r="I142" s="33"/>
      <c r="J142" s="33"/>
      <c r="K142" s="33"/>
      <c r="L142" s="36"/>
      <c r="M142" s="189"/>
      <c r="N142" s="190"/>
      <c r="O142" s="62"/>
      <c r="P142" s="62"/>
      <c r="Q142" s="62"/>
      <c r="R142" s="62"/>
      <c r="S142" s="62"/>
      <c r="T142" s="63"/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T142" s="17" t="s">
        <v>151</v>
      </c>
      <c r="AU142" s="17" t="s">
        <v>82</v>
      </c>
    </row>
    <row r="143" spans="1:65" s="2" customFormat="1" ht="16.5" customHeight="1">
      <c r="A143" s="31"/>
      <c r="B143" s="32"/>
      <c r="C143" s="175" t="s">
        <v>269</v>
      </c>
      <c r="D143" s="175" t="s">
        <v>144</v>
      </c>
      <c r="E143" s="176" t="s">
        <v>1149</v>
      </c>
      <c r="F143" s="177" t="s">
        <v>1150</v>
      </c>
      <c r="G143" s="178" t="s">
        <v>337</v>
      </c>
      <c r="H143" s="179">
        <v>1</v>
      </c>
      <c r="I143" s="180">
        <v>15000</v>
      </c>
      <c r="J143" s="180">
        <f>ROUND(I143*H143,2)</f>
        <v>15000</v>
      </c>
      <c r="K143" s="177" t="s">
        <v>26</v>
      </c>
      <c r="L143" s="36"/>
      <c r="M143" s="181" t="s">
        <v>26</v>
      </c>
      <c r="N143" s="182" t="s">
        <v>45</v>
      </c>
      <c r="O143" s="183">
        <v>0</v>
      </c>
      <c r="P143" s="183">
        <f>O143*H143</f>
        <v>0</v>
      </c>
      <c r="Q143" s="183">
        <v>0</v>
      </c>
      <c r="R143" s="183">
        <f>Q143*H143</f>
        <v>0</v>
      </c>
      <c r="S143" s="183">
        <v>0</v>
      </c>
      <c r="T143" s="184">
        <f>S143*H143</f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85" t="s">
        <v>1109</v>
      </c>
      <c r="AT143" s="185" t="s">
        <v>144</v>
      </c>
      <c r="AU143" s="185" t="s">
        <v>82</v>
      </c>
      <c r="AY143" s="17" t="s">
        <v>142</v>
      </c>
      <c r="BE143" s="186">
        <f>IF(N143="základní",J143,0)</f>
        <v>0</v>
      </c>
      <c r="BF143" s="186">
        <f>IF(N143="snížená",J143,0)</f>
        <v>0</v>
      </c>
      <c r="BG143" s="186">
        <f>IF(N143="zákl. přenesená",J143,0)</f>
        <v>15000</v>
      </c>
      <c r="BH143" s="186">
        <f>IF(N143="sníž. přenesená",J143,0)</f>
        <v>0</v>
      </c>
      <c r="BI143" s="186">
        <f>IF(N143="nulová",J143,0)</f>
        <v>0</v>
      </c>
      <c r="BJ143" s="17" t="s">
        <v>149</v>
      </c>
      <c r="BK143" s="186">
        <f>ROUND(I143*H143,2)</f>
        <v>15000</v>
      </c>
      <c r="BL143" s="17" t="s">
        <v>1109</v>
      </c>
      <c r="BM143" s="185" t="s">
        <v>1151</v>
      </c>
    </row>
    <row r="144" spans="1:65" s="2" customFormat="1" ht="10.199999999999999">
      <c r="A144" s="31"/>
      <c r="B144" s="32"/>
      <c r="C144" s="33"/>
      <c r="D144" s="187" t="s">
        <v>151</v>
      </c>
      <c r="E144" s="33"/>
      <c r="F144" s="188" t="s">
        <v>1150</v>
      </c>
      <c r="G144" s="33"/>
      <c r="H144" s="33"/>
      <c r="I144" s="33"/>
      <c r="J144" s="33"/>
      <c r="K144" s="33"/>
      <c r="L144" s="36"/>
      <c r="M144" s="189"/>
      <c r="N144" s="190"/>
      <c r="O144" s="62"/>
      <c r="P144" s="62"/>
      <c r="Q144" s="62"/>
      <c r="R144" s="62"/>
      <c r="S144" s="62"/>
      <c r="T144" s="63"/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T144" s="17" t="s">
        <v>151</v>
      </c>
      <c r="AU144" s="17" t="s">
        <v>82</v>
      </c>
    </row>
    <row r="145" spans="1:65" s="13" customFormat="1" ht="10.199999999999999">
      <c r="B145" s="191"/>
      <c r="C145" s="192"/>
      <c r="D145" s="187" t="s">
        <v>153</v>
      </c>
      <c r="E145" s="193" t="s">
        <v>26</v>
      </c>
      <c r="F145" s="194" t="s">
        <v>1152</v>
      </c>
      <c r="G145" s="192"/>
      <c r="H145" s="193" t="s">
        <v>26</v>
      </c>
      <c r="I145" s="192"/>
      <c r="J145" s="192"/>
      <c r="K145" s="192"/>
      <c r="L145" s="195"/>
      <c r="M145" s="196"/>
      <c r="N145" s="197"/>
      <c r="O145" s="197"/>
      <c r="P145" s="197"/>
      <c r="Q145" s="197"/>
      <c r="R145" s="197"/>
      <c r="S145" s="197"/>
      <c r="T145" s="198"/>
      <c r="AT145" s="199" t="s">
        <v>153</v>
      </c>
      <c r="AU145" s="199" t="s">
        <v>82</v>
      </c>
      <c r="AV145" s="13" t="s">
        <v>80</v>
      </c>
      <c r="AW145" s="13" t="s">
        <v>33</v>
      </c>
      <c r="AX145" s="13" t="s">
        <v>72</v>
      </c>
      <c r="AY145" s="199" t="s">
        <v>142</v>
      </c>
    </row>
    <row r="146" spans="1:65" s="13" customFormat="1" ht="10.199999999999999">
      <c r="B146" s="191"/>
      <c r="C146" s="192"/>
      <c r="D146" s="187" t="s">
        <v>153</v>
      </c>
      <c r="E146" s="193" t="s">
        <v>26</v>
      </c>
      <c r="F146" s="194" t="s">
        <v>1153</v>
      </c>
      <c r="G146" s="192"/>
      <c r="H146" s="193" t="s">
        <v>26</v>
      </c>
      <c r="I146" s="192"/>
      <c r="J146" s="192"/>
      <c r="K146" s="192"/>
      <c r="L146" s="195"/>
      <c r="M146" s="196"/>
      <c r="N146" s="197"/>
      <c r="O146" s="197"/>
      <c r="P146" s="197"/>
      <c r="Q146" s="197"/>
      <c r="R146" s="197"/>
      <c r="S146" s="197"/>
      <c r="T146" s="198"/>
      <c r="AT146" s="199" t="s">
        <v>153</v>
      </c>
      <c r="AU146" s="199" t="s">
        <v>82</v>
      </c>
      <c r="AV146" s="13" t="s">
        <v>80</v>
      </c>
      <c r="AW146" s="13" t="s">
        <v>33</v>
      </c>
      <c r="AX146" s="13" t="s">
        <v>72</v>
      </c>
      <c r="AY146" s="199" t="s">
        <v>142</v>
      </c>
    </row>
    <row r="147" spans="1:65" s="13" customFormat="1" ht="10.199999999999999">
      <c r="B147" s="191"/>
      <c r="C147" s="192"/>
      <c r="D147" s="187" t="s">
        <v>153</v>
      </c>
      <c r="E147" s="193" t="s">
        <v>26</v>
      </c>
      <c r="F147" s="194" t="s">
        <v>1154</v>
      </c>
      <c r="G147" s="192"/>
      <c r="H147" s="193" t="s">
        <v>26</v>
      </c>
      <c r="I147" s="192"/>
      <c r="J147" s="192"/>
      <c r="K147" s="192"/>
      <c r="L147" s="195"/>
      <c r="M147" s="196"/>
      <c r="N147" s="197"/>
      <c r="O147" s="197"/>
      <c r="P147" s="197"/>
      <c r="Q147" s="197"/>
      <c r="R147" s="197"/>
      <c r="S147" s="197"/>
      <c r="T147" s="198"/>
      <c r="AT147" s="199" t="s">
        <v>153</v>
      </c>
      <c r="AU147" s="199" t="s">
        <v>82</v>
      </c>
      <c r="AV147" s="13" t="s">
        <v>80</v>
      </c>
      <c r="AW147" s="13" t="s">
        <v>33</v>
      </c>
      <c r="AX147" s="13" t="s">
        <v>72</v>
      </c>
      <c r="AY147" s="199" t="s">
        <v>142</v>
      </c>
    </row>
    <row r="148" spans="1:65" s="14" customFormat="1" ht="10.199999999999999">
      <c r="B148" s="200"/>
      <c r="C148" s="201"/>
      <c r="D148" s="187" t="s">
        <v>153</v>
      </c>
      <c r="E148" s="202" t="s">
        <v>26</v>
      </c>
      <c r="F148" s="203" t="s">
        <v>80</v>
      </c>
      <c r="G148" s="201"/>
      <c r="H148" s="204">
        <v>1</v>
      </c>
      <c r="I148" s="201"/>
      <c r="J148" s="201"/>
      <c r="K148" s="201"/>
      <c r="L148" s="205"/>
      <c r="M148" s="206"/>
      <c r="N148" s="207"/>
      <c r="O148" s="207"/>
      <c r="P148" s="207"/>
      <c r="Q148" s="207"/>
      <c r="R148" s="207"/>
      <c r="S148" s="207"/>
      <c r="T148" s="208"/>
      <c r="AT148" s="209" t="s">
        <v>153</v>
      </c>
      <c r="AU148" s="209" t="s">
        <v>82</v>
      </c>
      <c r="AV148" s="14" t="s">
        <v>82</v>
      </c>
      <c r="AW148" s="14" t="s">
        <v>33</v>
      </c>
      <c r="AX148" s="14" t="s">
        <v>80</v>
      </c>
      <c r="AY148" s="209" t="s">
        <v>142</v>
      </c>
    </row>
    <row r="149" spans="1:65" s="2" customFormat="1" ht="16.5" customHeight="1">
      <c r="A149" s="31"/>
      <c r="B149" s="32"/>
      <c r="C149" s="175" t="s">
        <v>278</v>
      </c>
      <c r="D149" s="175" t="s">
        <v>144</v>
      </c>
      <c r="E149" s="176" t="s">
        <v>1155</v>
      </c>
      <c r="F149" s="177" t="s">
        <v>1156</v>
      </c>
      <c r="G149" s="178" t="s">
        <v>337</v>
      </c>
      <c r="H149" s="179">
        <v>1</v>
      </c>
      <c r="I149" s="180">
        <v>4000</v>
      </c>
      <c r="J149" s="180">
        <f>ROUND(I149*H149,2)</f>
        <v>4000</v>
      </c>
      <c r="K149" s="177" t="s">
        <v>26</v>
      </c>
      <c r="L149" s="36"/>
      <c r="M149" s="181" t="s">
        <v>26</v>
      </c>
      <c r="N149" s="182" t="s">
        <v>45</v>
      </c>
      <c r="O149" s="183">
        <v>0</v>
      </c>
      <c r="P149" s="183">
        <f>O149*H149</f>
        <v>0</v>
      </c>
      <c r="Q149" s="183">
        <v>0</v>
      </c>
      <c r="R149" s="183">
        <f>Q149*H149</f>
        <v>0</v>
      </c>
      <c r="S149" s="183">
        <v>0</v>
      </c>
      <c r="T149" s="184">
        <f>S149*H149</f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85" t="s">
        <v>1109</v>
      </c>
      <c r="AT149" s="185" t="s">
        <v>144</v>
      </c>
      <c r="AU149" s="185" t="s">
        <v>82</v>
      </c>
      <c r="AY149" s="17" t="s">
        <v>142</v>
      </c>
      <c r="BE149" s="186">
        <f>IF(N149="základní",J149,0)</f>
        <v>0</v>
      </c>
      <c r="BF149" s="186">
        <f>IF(N149="snížená",J149,0)</f>
        <v>0</v>
      </c>
      <c r="BG149" s="186">
        <f>IF(N149="zákl. přenesená",J149,0)</f>
        <v>4000</v>
      </c>
      <c r="BH149" s="186">
        <f>IF(N149="sníž. přenesená",J149,0)</f>
        <v>0</v>
      </c>
      <c r="BI149" s="186">
        <f>IF(N149="nulová",J149,0)</f>
        <v>0</v>
      </c>
      <c r="BJ149" s="17" t="s">
        <v>149</v>
      </c>
      <c r="BK149" s="186">
        <f>ROUND(I149*H149,2)</f>
        <v>4000</v>
      </c>
      <c r="BL149" s="17" t="s">
        <v>1109</v>
      </c>
      <c r="BM149" s="185" t="s">
        <v>1157</v>
      </c>
    </row>
    <row r="150" spans="1:65" s="2" customFormat="1" ht="10.199999999999999">
      <c r="A150" s="31"/>
      <c r="B150" s="32"/>
      <c r="C150" s="33"/>
      <c r="D150" s="187" t="s">
        <v>151</v>
      </c>
      <c r="E150" s="33"/>
      <c r="F150" s="188" t="s">
        <v>1156</v>
      </c>
      <c r="G150" s="33"/>
      <c r="H150" s="33"/>
      <c r="I150" s="33"/>
      <c r="J150" s="33"/>
      <c r="K150" s="33"/>
      <c r="L150" s="36"/>
      <c r="M150" s="189"/>
      <c r="N150" s="190"/>
      <c r="O150" s="62"/>
      <c r="P150" s="62"/>
      <c r="Q150" s="62"/>
      <c r="R150" s="62"/>
      <c r="S150" s="62"/>
      <c r="T150" s="63"/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T150" s="17" t="s">
        <v>151</v>
      </c>
      <c r="AU150" s="17" t="s">
        <v>82</v>
      </c>
    </row>
    <row r="151" spans="1:65" s="2" customFormat="1" ht="16.5" customHeight="1">
      <c r="A151" s="31"/>
      <c r="B151" s="32"/>
      <c r="C151" s="175" t="s">
        <v>276</v>
      </c>
      <c r="D151" s="175" t="s">
        <v>144</v>
      </c>
      <c r="E151" s="176" t="s">
        <v>1158</v>
      </c>
      <c r="F151" s="177" t="s">
        <v>1159</v>
      </c>
      <c r="G151" s="178" t="s">
        <v>337</v>
      </c>
      <c r="H151" s="179">
        <v>1</v>
      </c>
      <c r="I151" s="180">
        <v>15000</v>
      </c>
      <c r="J151" s="180">
        <f>ROUND(I151*H151,2)</f>
        <v>15000</v>
      </c>
      <c r="K151" s="177" t="s">
        <v>26</v>
      </c>
      <c r="L151" s="36"/>
      <c r="M151" s="181" t="s">
        <v>26</v>
      </c>
      <c r="N151" s="182" t="s">
        <v>45</v>
      </c>
      <c r="O151" s="183">
        <v>0</v>
      </c>
      <c r="P151" s="183">
        <f>O151*H151</f>
        <v>0</v>
      </c>
      <c r="Q151" s="183">
        <v>0</v>
      </c>
      <c r="R151" s="183">
        <f>Q151*H151</f>
        <v>0</v>
      </c>
      <c r="S151" s="183">
        <v>0</v>
      </c>
      <c r="T151" s="184">
        <f>S151*H151</f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85" t="s">
        <v>1109</v>
      </c>
      <c r="AT151" s="185" t="s">
        <v>144</v>
      </c>
      <c r="AU151" s="185" t="s">
        <v>82</v>
      </c>
      <c r="AY151" s="17" t="s">
        <v>142</v>
      </c>
      <c r="BE151" s="186">
        <f>IF(N151="základní",J151,0)</f>
        <v>0</v>
      </c>
      <c r="BF151" s="186">
        <f>IF(N151="snížená",J151,0)</f>
        <v>0</v>
      </c>
      <c r="BG151" s="186">
        <f>IF(N151="zákl. přenesená",J151,0)</f>
        <v>15000</v>
      </c>
      <c r="BH151" s="186">
        <f>IF(N151="sníž. přenesená",J151,0)</f>
        <v>0</v>
      </c>
      <c r="BI151" s="186">
        <f>IF(N151="nulová",J151,0)</f>
        <v>0</v>
      </c>
      <c r="BJ151" s="17" t="s">
        <v>149</v>
      </c>
      <c r="BK151" s="186">
        <f>ROUND(I151*H151,2)</f>
        <v>15000</v>
      </c>
      <c r="BL151" s="17" t="s">
        <v>1109</v>
      </c>
      <c r="BM151" s="185" t="s">
        <v>1160</v>
      </c>
    </row>
    <row r="152" spans="1:65" s="2" customFormat="1" ht="10.199999999999999">
      <c r="A152" s="31"/>
      <c r="B152" s="32"/>
      <c r="C152" s="33"/>
      <c r="D152" s="187" t="s">
        <v>151</v>
      </c>
      <c r="E152" s="33"/>
      <c r="F152" s="188" t="s">
        <v>1159</v>
      </c>
      <c r="G152" s="33"/>
      <c r="H152" s="33"/>
      <c r="I152" s="33"/>
      <c r="J152" s="33"/>
      <c r="K152" s="33"/>
      <c r="L152" s="36"/>
      <c r="M152" s="189"/>
      <c r="N152" s="190"/>
      <c r="O152" s="62"/>
      <c r="P152" s="62"/>
      <c r="Q152" s="62"/>
      <c r="R152" s="62"/>
      <c r="S152" s="62"/>
      <c r="T152" s="63"/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T152" s="17" t="s">
        <v>151</v>
      </c>
      <c r="AU152" s="17" t="s">
        <v>82</v>
      </c>
    </row>
    <row r="153" spans="1:65" s="2" customFormat="1" ht="16.5" customHeight="1">
      <c r="A153" s="31"/>
      <c r="B153" s="32"/>
      <c r="C153" s="175" t="s">
        <v>294</v>
      </c>
      <c r="D153" s="175" t="s">
        <v>144</v>
      </c>
      <c r="E153" s="176" t="s">
        <v>1161</v>
      </c>
      <c r="F153" s="177" t="s">
        <v>1162</v>
      </c>
      <c r="G153" s="178" t="s">
        <v>337</v>
      </c>
      <c r="H153" s="179">
        <v>1</v>
      </c>
      <c r="I153" s="180">
        <v>2500</v>
      </c>
      <c r="J153" s="180">
        <f>ROUND(I153*H153,2)</f>
        <v>2500</v>
      </c>
      <c r="K153" s="177" t="s">
        <v>26</v>
      </c>
      <c r="L153" s="36"/>
      <c r="M153" s="181" t="s">
        <v>26</v>
      </c>
      <c r="N153" s="182" t="s">
        <v>45</v>
      </c>
      <c r="O153" s="183">
        <v>0</v>
      </c>
      <c r="P153" s="183">
        <f>O153*H153</f>
        <v>0</v>
      </c>
      <c r="Q153" s="183">
        <v>0</v>
      </c>
      <c r="R153" s="183">
        <f>Q153*H153</f>
        <v>0</v>
      </c>
      <c r="S153" s="183">
        <v>0</v>
      </c>
      <c r="T153" s="184">
        <f>S153*H153</f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85" t="s">
        <v>1109</v>
      </c>
      <c r="AT153" s="185" t="s">
        <v>144</v>
      </c>
      <c r="AU153" s="185" t="s">
        <v>82</v>
      </c>
      <c r="AY153" s="17" t="s">
        <v>142</v>
      </c>
      <c r="BE153" s="186">
        <f>IF(N153="základní",J153,0)</f>
        <v>0</v>
      </c>
      <c r="BF153" s="186">
        <f>IF(N153="snížená",J153,0)</f>
        <v>0</v>
      </c>
      <c r="BG153" s="186">
        <f>IF(N153="zákl. přenesená",J153,0)</f>
        <v>2500</v>
      </c>
      <c r="BH153" s="186">
        <f>IF(N153="sníž. přenesená",J153,0)</f>
        <v>0</v>
      </c>
      <c r="BI153" s="186">
        <f>IF(N153="nulová",J153,0)</f>
        <v>0</v>
      </c>
      <c r="BJ153" s="17" t="s">
        <v>149</v>
      </c>
      <c r="BK153" s="186">
        <f>ROUND(I153*H153,2)</f>
        <v>2500</v>
      </c>
      <c r="BL153" s="17" t="s">
        <v>1109</v>
      </c>
      <c r="BM153" s="185" t="s">
        <v>1163</v>
      </c>
    </row>
    <row r="154" spans="1:65" s="2" customFormat="1" ht="10.199999999999999">
      <c r="A154" s="31"/>
      <c r="B154" s="32"/>
      <c r="C154" s="33"/>
      <c r="D154" s="187" t="s">
        <v>151</v>
      </c>
      <c r="E154" s="33"/>
      <c r="F154" s="188" t="s">
        <v>1162</v>
      </c>
      <c r="G154" s="33"/>
      <c r="H154" s="33"/>
      <c r="I154" s="33"/>
      <c r="J154" s="33"/>
      <c r="K154" s="33"/>
      <c r="L154" s="36"/>
      <c r="M154" s="189"/>
      <c r="N154" s="190"/>
      <c r="O154" s="62"/>
      <c r="P154" s="62"/>
      <c r="Q154" s="62"/>
      <c r="R154" s="62"/>
      <c r="S154" s="62"/>
      <c r="T154" s="63"/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T154" s="17" t="s">
        <v>151</v>
      </c>
      <c r="AU154" s="17" t="s">
        <v>82</v>
      </c>
    </row>
    <row r="155" spans="1:65" s="13" customFormat="1" ht="10.199999999999999">
      <c r="B155" s="191"/>
      <c r="C155" s="192"/>
      <c r="D155" s="187" t="s">
        <v>153</v>
      </c>
      <c r="E155" s="193" t="s">
        <v>26</v>
      </c>
      <c r="F155" s="194" t="s">
        <v>1164</v>
      </c>
      <c r="G155" s="192"/>
      <c r="H155" s="193" t="s">
        <v>26</v>
      </c>
      <c r="I155" s="192"/>
      <c r="J155" s="192"/>
      <c r="K155" s="192"/>
      <c r="L155" s="195"/>
      <c r="M155" s="196"/>
      <c r="N155" s="197"/>
      <c r="O155" s="197"/>
      <c r="P155" s="197"/>
      <c r="Q155" s="197"/>
      <c r="R155" s="197"/>
      <c r="S155" s="197"/>
      <c r="T155" s="198"/>
      <c r="AT155" s="199" t="s">
        <v>153</v>
      </c>
      <c r="AU155" s="199" t="s">
        <v>82</v>
      </c>
      <c r="AV155" s="13" t="s">
        <v>80</v>
      </c>
      <c r="AW155" s="13" t="s">
        <v>33</v>
      </c>
      <c r="AX155" s="13" t="s">
        <v>72</v>
      </c>
      <c r="AY155" s="199" t="s">
        <v>142</v>
      </c>
    </row>
    <row r="156" spans="1:65" s="14" customFormat="1" ht="10.199999999999999">
      <c r="B156" s="200"/>
      <c r="C156" s="201"/>
      <c r="D156" s="187" t="s">
        <v>153</v>
      </c>
      <c r="E156" s="202" t="s">
        <v>26</v>
      </c>
      <c r="F156" s="203" t="s">
        <v>80</v>
      </c>
      <c r="G156" s="201"/>
      <c r="H156" s="204">
        <v>1</v>
      </c>
      <c r="I156" s="201"/>
      <c r="J156" s="201"/>
      <c r="K156" s="201"/>
      <c r="L156" s="205"/>
      <c r="M156" s="206"/>
      <c r="N156" s="207"/>
      <c r="O156" s="207"/>
      <c r="P156" s="207"/>
      <c r="Q156" s="207"/>
      <c r="R156" s="207"/>
      <c r="S156" s="207"/>
      <c r="T156" s="208"/>
      <c r="AT156" s="209" t="s">
        <v>153</v>
      </c>
      <c r="AU156" s="209" t="s">
        <v>82</v>
      </c>
      <c r="AV156" s="14" t="s">
        <v>82</v>
      </c>
      <c r="AW156" s="14" t="s">
        <v>33</v>
      </c>
      <c r="AX156" s="14" t="s">
        <v>80</v>
      </c>
      <c r="AY156" s="209" t="s">
        <v>142</v>
      </c>
    </row>
    <row r="157" spans="1:65" s="2" customFormat="1" ht="16.5" customHeight="1">
      <c r="A157" s="31"/>
      <c r="B157" s="32"/>
      <c r="C157" s="175" t="s">
        <v>300</v>
      </c>
      <c r="D157" s="175" t="s">
        <v>144</v>
      </c>
      <c r="E157" s="176" t="s">
        <v>1165</v>
      </c>
      <c r="F157" s="177" t="s">
        <v>1166</v>
      </c>
      <c r="G157" s="178" t="s">
        <v>337</v>
      </c>
      <c r="H157" s="179">
        <v>1</v>
      </c>
      <c r="I157" s="180">
        <v>500</v>
      </c>
      <c r="J157" s="180">
        <f>ROUND(I157*H157,2)</f>
        <v>500</v>
      </c>
      <c r="K157" s="177" t="s">
        <v>26</v>
      </c>
      <c r="L157" s="36"/>
      <c r="M157" s="181" t="s">
        <v>26</v>
      </c>
      <c r="N157" s="182" t="s">
        <v>45</v>
      </c>
      <c r="O157" s="183">
        <v>0</v>
      </c>
      <c r="P157" s="183">
        <f>O157*H157</f>
        <v>0</v>
      </c>
      <c r="Q157" s="183">
        <v>0</v>
      </c>
      <c r="R157" s="183">
        <f>Q157*H157</f>
        <v>0</v>
      </c>
      <c r="S157" s="183">
        <v>0</v>
      </c>
      <c r="T157" s="184">
        <f>S157*H157</f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85" t="s">
        <v>1109</v>
      </c>
      <c r="AT157" s="185" t="s">
        <v>144</v>
      </c>
      <c r="AU157" s="185" t="s">
        <v>82</v>
      </c>
      <c r="AY157" s="17" t="s">
        <v>142</v>
      </c>
      <c r="BE157" s="186">
        <f>IF(N157="základní",J157,0)</f>
        <v>0</v>
      </c>
      <c r="BF157" s="186">
        <f>IF(N157="snížená",J157,0)</f>
        <v>0</v>
      </c>
      <c r="BG157" s="186">
        <f>IF(N157="zákl. přenesená",J157,0)</f>
        <v>500</v>
      </c>
      <c r="BH157" s="186">
        <f>IF(N157="sníž. přenesená",J157,0)</f>
        <v>0</v>
      </c>
      <c r="BI157" s="186">
        <f>IF(N157="nulová",J157,0)</f>
        <v>0</v>
      </c>
      <c r="BJ157" s="17" t="s">
        <v>149</v>
      </c>
      <c r="BK157" s="186">
        <f>ROUND(I157*H157,2)</f>
        <v>500</v>
      </c>
      <c r="BL157" s="17" t="s">
        <v>1109</v>
      </c>
      <c r="BM157" s="185" t="s">
        <v>1167</v>
      </c>
    </row>
    <row r="158" spans="1:65" s="2" customFormat="1" ht="10.199999999999999">
      <c r="A158" s="31"/>
      <c r="B158" s="32"/>
      <c r="C158" s="33"/>
      <c r="D158" s="187" t="s">
        <v>151</v>
      </c>
      <c r="E158" s="33"/>
      <c r="F158" s="188" t="s">
        <v>1166</v>
      </c>
      <c r="G158" s="33"/>
      <c r="H158" s="33"/>
      <c r="I158" s="33"/>
      <c r="J158" s="33"/>
      <c r="K158" s="33"/>
      <c r="L158" s="36"/>
      <c r="M158" s="189"/>
      <c r="N158" s="190"/>
      <c r="O158" s="62"/>
      <c r="P158" s="62"/>
      <c r="Q158" s="62"/>
      <c r="R158" s="62"/>
      <c r="S158" s="62"/>
      <c r="T158" s="63"/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T158" s="17" t="s">
        <v>151</v>
      </c>
      <c r="AU158" s="17" t="s">
        <v>82</v>
      </c>
    </row>
    <row r="159" spans="1:65" s="2" customFormat="1" ht="16.5" customHeight="1">
      <c r="A159" s="31"/>
      <c r="B159" s="32"/>
      <c r="C159" s="175" t="s">
        <v>7</v>
      </c>
      <c r="D159" s="175" t="s">
        <v>144</v>
      </c>
      <c r="E159" s="176" t="s">
        <v>1168</v>
      </c>
      <c r="F159" s="177" t="s">
        <v>1169</v>
      </c>
      <c r="G159" s="178" t="s">
        <v>337</v>
      </c>
      <c r="H159" s="179">
        <v>1</v>
      </c>
      <c r="I159" s="180">
        <v>1000</v>
      </c>
      <c r="J159" s="180">
        <f>ROUND(I159*H159,2)</f>
        <v>1000</v>
      </c>
      <c r="K159" s="177" t="s">
        <v>26</v>
      </c>
      <c r="L159" s="36"/>
      <c r="M159" s="181" t="s">
        <v>26</v>
      </c>
      <c r="N159" s="182" t="s">
        <v>45</v>
      </c>
      <c r="O159" s="183">
        <v>0</v>
      </c>
      <c r="P159" s="183">
        <f>O159*H159</f>
        <v>0</v>
      </c>
      <c r="Q159" s="183">
        <v>0</v>
      </c>
      <c r="R159" s="183">
        <f>Q159*H159</f>
        <v>0</v>
      </c>
      <c r="S159" s="183">
        <v>0</v>
      </c>
      <c r="T159" s="184">
        <f>S159*H159</f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85" t="s">
        <v>1109</v>
      </c>
      <c r="AT159" s="185" t="s">
        <v>144</v>
      </c>
      <c r="AU159" s="185" t="s">
        <v>82</v>
      </c>
      <c r="AY159" s="17" t="s">
        <v>142</v>
      </c>
      <c r="BE159" s="186">
        <f>IF(N159="základní",J159,0)</f>
        <v>0</v>
      </c>
      <c r="BF159" s="186">
        <f>IF(N159="snížená",J159,0)</f>
        <v>0</v>
      </c>
      <c r="BG159" s="186">
        <f>IF(N159="zákl. přenesená",J159,0)</f>
        <v>1000</v>
      </c>
      <c r="BH159" s="186">
        <f>IF(N159="sníž. přenesená",J159,0)</f>
        <v>0</v>
      </c>
      <c r="BI159" s="186">
        <f>IF(N159="nulová",J159,0)</f>
        <v>0</v>
      </c>
      <c r="BJ159" s="17" t="s">
        <v>149</v>
      </c>
      <c r="BK159" s="186">
        <f>ROUND(I159*H159,2)</f>
        <v>1000</v>
      </c>
      <c r="BL159" s="17" t="s">
        <v>1109</v>
      </c>
      <c r="BM159" s="185" t="s">
        <v>1170</v>
      </c>
    </row>
    <row r="160" spans="1:65" s="2" customFormat="1" ht="10.199999999999999">
      <c r="A160" s="31"/>
      <c r="B160" s="32"/>
      <c r="C160" s="33"/>
      <c r="D160" s="187" t="s">
        <v>151</v>
      </c>
      <c r="E160" s="33"/>
      <c r="F160" s="188" t="s">
        <v>1169</v>
      </c>
      <c r="G160" s="33"/>
      <c r="H160" s="33"/>
      <c r="I160" s="33"/>
      <c r="J160" s="33"/>
      <c r="K160" s="33"/>
      <c r="L160" s="36"/>
      <c r="M160" s="189"/>
      <c r="N160" s="190"/>
      <c r="O160" s="62"/>
      <c r="P160" s="62"/>
      <c r="Q160" s="62"/>
      <c r="R160" s="62"/>
      <c r="S160" s="62"/>
      <c r="T160" s="63"/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T160" s="17" t="s">
        <v>151</v>
      </c>
      <c r="AU160" s="17" t="s">
        <v>82</v>
      </c>
    </row>
    <row r="161" spans="1:51" s="14" customFormat="1" ht="10.199999999999999">
      <c r="B161" s="200"/>
      <c r="C161" s="201"/>
      <c r="D161" s="187" t="s">
        <v>153</v>
      </c>
      <c r="E161" s="202" t="s">
        <v>26</v>
      </c>
      <c r="F161" s="203" t="s">
        <v>80</v>
      </c>
      <c r="G161" s="201"/>
      <c r="H161" s="204">
        <v>1</v>
      </c>
      <c r="I161" s="201"/>
      <c r="J161" s="201"/>
      <c r="K161" s="201"/>
      <c r="L161" s="205"/>
      <c r="M161" s="233"/>
      <c r="N161" s="234"/>
      <c r="O161" s="234"/>
      <c r="P161" s="234"/>
      <c r="Q161" s="234"/>
      <c r="R161" s="234"/>
      <c r="S161" s="234"/>
      <c r="T161" s="235"/>
      <c r="AT161" s="209" t="s">
        <v>153</v>
      </c>
      <c r="AU161" s="209" t="s">
        <v>82</v>
      </c>
      <c r="AV161" s="14" t="s">
        <v>82</v>
      </c>
      <c r="AW161" s="14" t="s">
        <v>33</v>
      </c>
      <c r="AX161" s="14" t="s">
        <v>80</v>
      </c>
      <c r="AY161" s="209" t="s">
        <v>142</v>
      </c>
    </row>
    <row r="162" spans="1:51" s="2" customFormat="1" ht="6.9" customHeight="1">
      <c r="A162" s="31"/>
      <c r="B162" s="45"/>
      <c r="C162" s="46"/>
      <c r="D162" s="46"/>
      <c r="E162" s="46"/>
      <c r="F162" s="46"/>
      <c r="G162" s="46"/>
      <c r="H162" s="46"/>
      <c r="I162" s="46"/>
      <c r="J162" s="46"/>
      <c r="K162" s="46"/>
      <c r="L162" s="36"/>
      <c r="M162" s="31"/>
      <c r="O162" s="31"/>
      <c r="P162" s="31"/>
      <c r="Q162" s="31"/>
      <c r="R162" s="31"/>
      <c r="S162" s="31"/>
      <c r="T162" s="31"/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</row>
  </sheetData>
  <sheetProtection algorithmName="SHA-512" hashValue="IGVPphMWlNfK1HKbOhjQ/O+GsrAHwXlAVuobcFXgh+Qpnhu+tQ7k5ZbU93Rh/NaUxwHPy5IN5EVOP3i33Xjakw==" saltValue="an0rK5UJ0UQhxBI1hti/8eneafP0KR3cDMYY6iKwmUrs0jfrwxgIKBkJpL6Bq8Fb/BigNphyE7YI1GqEz7aVFw==" spinCount="100000" sheet="1" objects="1" scenarios="1" formatColumns="0" formatRows="0" autoFilter="0"/>
  <autoFilter ref="C83:K161"/>
  <mergeCells count="8">
    <mergeCell ref="E74:H74"/>
    <mergeCell ref="E76:H76"/>
    <mergeCell ref="L2:V2"/>
    <mergeCell ref="E7:H7"/>
    <mergeCell ref="E9:H9"/>
    <mergeCell ref="E27:H27"/>
    <mergeCell ref="E48:H48"/>
    <mergeCell ref="E50:H50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18</vt:i4>
      </vt:variant>
    </vt:vector>
  </HeadingPairs>
  <TitlesOfParts>
    <vt:vector size="27" baseType="lpstr">
      <vt:lpstr>Rekapitulace stavby</vt:lpstr>
      <vt:lpstr>1. - SO 01 Záchytný průleh</vt:lpstr>
      <vt:lpstr>2. - SO 02 Úprava odpadní...</vt:lpstr>
      <vt:lpstr>3.1 - SO 03.1 Kácení</vt:lpstr>
      <vt:lpstr>3.2 - SO 03.2 Výsadba</vt:lpstr>
      <vt:lpstr>3.3 - SO 03.3 Následná pé...</vt:lpstr>
      <vt:lpstr>3.4 - SO 03.4 Následná pé...</vt:lpstr>
      <vt:lpstr>3.5 - SO 03.5 Následná pé...</vt:lpstr>
      <vt:lpstr>4. - VON</vt:lpstr>
      <vt:lpstr>'1. - SO 01 Záchytný průleh'!Názvy_tisku</vt:lpstr>
      <vt:lpstr>'2. - SO 02 Úprava odpadní...'!Názvy_tisku</vt:lpstr>
      <vt:lpstr>'3.1 - SO 03.1 Kácení'!Názvy_tisku</vt:lpstr>
      <vt:lpstr>'3.2 - SO 03.2 Výsadba'!Názvy_tisku</vt:lpstr>
      <vt:lpstr>'3.3 - SO 03.3 Následná pé...'!Názvy_tisku</vt:lpstr>
      <vt:lpstr>'3.4 - SO 03.4 Následná pé...'!Názvy_tisku</vt:lpstr>
      <vt:lpstr>'3.5 - SO 03.5 Následná pé...'!Názvy_tisku</vt:lpstr>
      <vt:lpstr>'4. - VON'!Názvy_tisku</vt:lpstr>
      <vt:lpstr>'Rekapitulace stavby'!Názvy_tisku</vt:lpstr>
      <vt:lpstr>'1. - SO 01 Záchytný průleh'!Oblast_tisku</vt:lpstr>
      <vt:lpstr>'2. - SO 02 Úprava odpadní...'!Oblast_tisku</vt:lpstr>
      <vt:lpstr>'3.1 - SO 03.1 Kácení'!Oblast_tisku</vt:lpstr>
      <vt:lpstr>'3.2 - SO 03.2 Výsadba'!Oblast_tisku</vt:lpstr>
      <vt:lpstr>'3.3 - SO 03.3 Následná pé...'!Oblast_tisku</vt:lpstr>
      <vt:lpstr>'3.4 - SO 03.4 Následná pé...'!Oblast_tisku</vt:lpstr>
      <vt:lpstr>'3.5 - SO 03.5 Následná pé...'!Oblast_tisku</vt:lpstr>
      <vt:lpstr>'4. - VON'!Oblast_tisku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Eva Morkesová</dc:creator>
  <cp:lastModifiedBy>Ing. Eva Morkesová</cp:lastModifiedBy>
  <dcterms:created xsi:type="dcterms:W3CDTF">2020-01-16T13:56:24Z</dcterms:created>
  <dcterms:modified xsi:type="dcterms:W3CDTF">2020-01-16T13:58:00Z</dcterms:modified>
</cp:coreProperties>
</file>